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0.60\Public\業務\3_財務委員会\★★決算作業\R06決算\"/>
    </mc:Choice>
  </mc:AlternateContent>
  <xr:revisionPtr revIDLastSave="0" documentId="13_ncr:1_{8ED8B8DD-445F-4E6F-9B87-DAE59C78AD1C}" xr6:coauthVersionLast="47" xr6:coauthVersionMax="47" xr10:uidLastSave="{00000000-0000-0000-0000-000000000000}"/>
  <bookViews>
    <workbookView xWindow="-120" yWindow="-120" windowWidth="29040" windowHeight="15720" xr2:uid="{920F1723-9F7C-44C4-B0E4-5D464E9A035D}"/>
  </bookViews>
  <sheets>
    <sheet name="★行数調整後" sheetId="1" r:id="rId1"/>
    <sheet name="Sheet1" sheetId="2" r:id="rId2"/>
  </sheets>
  <definedNames>
    <definedName name="_xlnm.Print_Titles" localSheetId="0">★行数調整後!$5:$6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E4" i="2"/>
  <c r="G4" i="2"/>
  <c r="D4" i="2"/>
  <c r="K152" i="1"/>
  <c r="O149" i="1"/>
  <c r="N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H131" i="1"/>
  <c r="H123" i="1" s="1"/>
  <c r="K130" i="1"/>
  <c r="K129" i="1"/>
  <c r="K128" i="1"/>
  <c r="K127" i="1"/>
  <c r="K126" i="1"/>
  <c r="K125" i="1"/>
  <c r="K124" i="1"/>
  <c r="V122" i="1"/>
  <c r="K121" i="1"/>
  <c r="K120" i="1"/>
  <c r="Y120" i="1" s="1"/>
  <c r="Z120" i="1" s="1"/>
  <c r="K119" i="1"/>
  <c r="Y119" i="1" s="1"/>
  <c r="Z119" i="1" s="1"/>
  <c r="K118" i="1"/>
  <c r="Y118" i="1" s="1"/>
  <c r="Z118" i="1" s="1"/>
  <c r="K117" i="1"/>
  <c r="Y117" i="1" s="1"/>
  <c r="Z117" i="1" s="1"/>
  <c r="K116" i="1"/>
  <c r="Y116" i="1" s="1"/>
  <c r="Z116" i="1" s="1"/>
  <c r="K115" i="1"/>
  <c r="Y115" i="1" s="1"/>
  <c r="Z115" i="1" s="1"/>
  <c r="K114" i="1"/>
  <c r="Y114" i="1" s="1"/>
  <c r="Z114" i="1" s="1"/>
  <c r="K113" i="1"/>
  <c r="Y113" i="1" s="1"/>
  <c r="Z113" i="1" s="1"/>
  <c r="K112" i="1"/>
  <c r="Y112" i="1" s="1"/>
  <c r="Z112" i="1" s="1"/>
  <c r="K111" i="1"/>
  <c r="Y111" i="1" s="1"/>
  <c r="Z111" i="1" s="1"/>
  <c r="K110" i="1"/>
  <c r="Y110" i="1" s="1"/>
  <c r="Z110" i="1" s="1"/>
  <c r="K109" i="1"/>
  <c r="Y109" i="1" s="1"/>
  <c r="Z109" i="1" s="1"/>
  <c r="K108" i="1"/>
  <c r="Y108" i="1" s="1"/>
  <c r="Z108" i="1" s="1"/>
  <c r="K107" i="1"/>
  <c r="Y107" i="1" s="1"/>
  <c r="Z107" i="1" s="1"/>
  <c r="K106" i="1"/>
  <c r="Y106" i="1" s="1"/>
  <c r="Z106" i="1" s="1"/>
  <c r="K105" i="1"/>
  <c r="Y105" i="1" s="1"/>
  <c r="Z105" i="1" s="1"/>
  <c r="K104" i="1"/>
  <c r="Y104" i="1" s="1"/>
  <c r="Z104" i="1" s="1"/>
  <c r="K103" i="1"/>
  <c r="Y103" i="1" s="1"/>
  <c r="Z103" i="1" s="1"/>
  <c r="K102" i="1"/>
  <c r="Y102" i="1" s="1"/>
  <c r="Z102" i="1" s="1"/>
  <c r="K101" i="1"/>
  <c r="Y101" i="1" s="1"/>
  <c r="Z101" i="1" s="1"/>
  <c r="K100" i="1"/>
  <c r="Y100" i="1" s="1"/>
  <c r="Z100" i="1" s="1"/>
  <c r="K99" i="1"/>
  <c r="Y99" i="1" s="1"/>
  <c r="Z99" i="1" s="1"/>
  <c r="K98" i="1"/>
  <c r="Y98" i="1" s="1"/>
  <c r="Z98" i="1" s="1"/>
  <c r="P149" i="1"/>
  <c r="H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H82" i="1"/>
  <c r="K81" i="1"/>
  <c r="K80" i="1" s="1"/>
  <c r="H80" i="1"/>
  <c r="H66" i="1" s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H52" i="1"/>
  <c r="K51" i="1"/>
  <c r="K50" i="1"/>
  <c r="K49" i="1"/>
  <c r="K48" i="1"/>
  <c r="K47" i="1"/>
  <c r="K46" i="1"/>
  <c r="K45" i="1"/>
  <c r="K44" i="1"/>
  <c r="M43" i="1"/>
  <c r="M149" i="1" s="1"/>
  <c r="K42" i="1"/>
  <c r="K41" i="1"/>
  <c r="K40" i="1"/>
  <c r="K39" i="1"/>
  <c r="H38" i="1"/>
  <c r="P35" i="1"/>
  <c r="O35" i="1"/>
  <c r="N35" i="1"/>
  <c r="M35" i="1"/>
  <c r="K34" i="1"/>
  <c r="K33" i="1"/>
  <c r="K32" i="1" s="1"/>
  <c r="H32" i="1"/>
  <c r="K31" i="1"/>
  <c r="K30" i="1" s="1"/>
  <c r="H30" i="1"/>
  <c r="H27" i="1" s="1"/>
  <c r="K29" i="1"/>
  <c r="K28" i="1"/>
  <c r="K26" i="1"/>
  <c r="K25" i="1"/>
  <c r="K24" i="1"/>
  <c r="K23" i="1"/>
  <c r="H22" i="1"/>
  <c r="K21" i="1"/>
  <c r="K20" i="1"/>
  <c r="K19" i="1"/>
  <c r="K18" i="1"/>
  <c r="K17" i="1"/>
  <c r="H16" i="1"/>
  <c r="K15" i="1"/>
  <c r="K14" i="1"/>
  <c r="H14" i="1"/>
  <c r="K13" i="1"/>
  <c r="K12" i="1"/>
  <c r="H12" i="1"/>
  <c r="K11" i="1"/>
  <c r="K10" i="1"/>
  <c r="H10" i="1"/>
  <c r="P150" i="1" l="1"/>
  <c r="P153" i="1" s="1"/>
  <c r="N150" i="1"/>
  <c r="N153" i="1" s="1"/>
  <c r="K22" i="1"/>
  <c r="K66" i="1"/>
  <c r="K16" i="1"/>
  <c r="K35" i="1" s="1"/>
  <c r="H35" i="1"/>
  <c r="H37" i="1"/>
  <c r="H149" i="1" s="1"/>
  <c r="O150" i="1"/>
  <c r="O153" i="1" s="1"/>
  <c r="K52" i="1"/>
  <c r="K27" i="1"/>
  <c r="K82" i="1"/>
  <c r="K123" i="1"/>
  <c r="G159" i="1"/>
  <c r="M150" i="1"/>
  <c r="M153" i="1" s="1"/>
  <c r="K43" i="1"/>
  <c r="K38" i="1" s="1"/>
  <c r="K97" i="1"/>
  <c r="H150" i="1" l="1"/>
  <c r="H153" i="1" s="1"/>
  <c r="H155" i="1" s="1"/>
  <c r="H156" i="1" s="1"/>
  <c r="K37" i="1"/>
  <c r="K149" i="1"/>
  <c r="U149" i="1" l="1"/>
  <c r="K159" i="1"/>
  <c r="N159" i="1"/>
  <c r="K150" i="1"/>
  <c r="K153" i="1" s="1"/>
  <c r="K155" i="1" s="1"/>
  <c r="K156" i="1" s="1"/>
</calcChain>
</file>

<file path=xl/sharedStrings.xml><?xml version="1.0" encoding="utf-8"?>
<sst xmlns="http://schemas.openxmlformats.org/spreadsheetml/2006/main" count="277" uniqueCount="129">
  <si>
    <t>第２号議案</t>
    <rPh sb="0" eb="1">
      <t>ダイ</t>
    </rPh>
    <rPh sb="2" eb="3">
      <t>ゴウ</t>
    </rPh>
    <rPh sb="3" eb="5">
      <t>ギアン</t>
    </rPh>
    <phoneticPr fontId="1"/>
  </si>
  <si>
    <t>令和６年度　正味財産増減計算書</t>
    <rPh sb="0" eb="2">
      <t>レイワ</t>
    </rPh>
    <rPh sb="3" eb="5">
      <t>ネンド</t>
    </rPh>
    <phoneticPr fontId="5"/>
  </si>
  <si>
    <t>（自　令和6年4月1日　　至　令和7年3月31日）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ニチ</t>
    </rPh>
    <phoneticPr fontId="5"/>
  </si>
  <si>
    <t>単位：円</t>
    <rPh sb="0" eb="2">
      <t>タンイ</t>
    </rPh>
    <rPh sb="3" eb="4">
      <t>エン</t>
    </rPh>
    <phoneticPr fontId="5"/>
  </si>
  <si>
    <t>科　　　目</t>
    <rPh sb="0" eb="1">
      <t>カ</t>
    </rPh>
    <rPh sb="4" eb="5">
      <t>メ</t>
    </rPh>
    <phoneticPr fontId="5"/>
  </si>
  <si>
    <t>予算額</t>
    <rPh sb="0" eb="3">
      <t>ヨサンガク</t>
    </rPh>
    <phoneticPr fontId="5"/>
  </si>
  <si>
    <t>決算額</t>
    <rPh sb="0" eb="2">
      <t>ケッサン</t>
    </rPh>
    <rPh sb="2" eb="3">
      <t>ガク</t>
    </rPh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</si>
  <si>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5"/>
  </si>
  <si>
    <t>収益事業等会計</t>
    <rPh sb="0" eb="2">
      <t>シュウエキ</t>
    </rPh>
    <rPh sb="2" eb="4">
      <t>ジギョウ</t>
    </rPh>
    <rPh sb="4" eb="5">
      <t>トウ</t>
    </rPh>
    <rPh sb="5" eb="7">
      <t>カイケイ</t>
    </rPh>
    <phoneticPr fontId="5"/>
  </si>
  <si>
    <t>法人会計</t>
    <rPh sb="0" eb="2">
      <t>ホウジン</t>
    </rPh>
    <rPh sb="2" eb="4">
      <t>カイケイ</t>
    </rPh>
    <phoneticPr fontId="5"/>
  </si>
  <si>
    <t>収益事業</t>
    <rPh sb="0" eb="2">
      <t>シュウエキ</t>
    </rPh>
    <rPh sb="2" eb="4">
      <t>ジギョウ</t>
    </rPh>
    <phoneticPr fontId="5"/>
  </si>
  <si>
    <t>共益事業</t>
    <rPh sb="0" eb="2">
      <t>キョウエキ</t>
    </rPh>
    <rPh sb="2" eb="4">
      <t>ジギョウ</t>
    </rPh>
    <phoneticPr fontId="5"/>
  </si>
  <si>
    <t xml:space="preserve">I　一般正味財産増減の部                                                   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5"/>
  </si>
  <si>
    <t xml:space="preserve">I　一般正味財産増減の部                                                   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6"/>
  </si>
  <si>
    <t>１　経常増減の部</t>
    <rPh sb="2" eb="4">
      <t>ケイジョウ</t>
    </rPh>
    <rPh sb="4" eb="6">
      <t>ゾウゲン</t>
    </rPh>
    <rPh sb="7" eb="8">
      <t>ブ</t>
    </rPh>
    <phoneticPr fontId="5"/>
  </si>
  <si>
    <t>１　経常増減の部</t>
    <rPh sb="2" eb="4">
      <t>ケイジョウ</t>
    </rPh>
    <rPh sb="4" eb="6">
      <t>ゾウゲン</t>
    </rPh>
    <rPh sb="7" eb="8">
      <t>ブ</t>
    </rPh>
    <phoneticPr fontId="6"/>
  </si>
  <si>
    <t>（１）経常収益</t>
    <rPh sb="3" eb="5">
      <t>ケイジョウ</t>
    </rPh>
    <rPh sb="5" eb="7">
      <t>シュウエキ</t>
    </rPh>
    <phoneticPr fontId="5"/>
  </si>
  <si>
    <t>（１）経常収益</t>
    <rPh sb="3" eb="5">
      <t>ケイジョウ</t>
    </rPh>
    <rPh sb="5" eb="7">
      <t>シュウエキ</t>
    </rPh>
    <phoneticPr fontId="6"/>
  </si>
  <si>
    <t>基本財産運用益</t>
    <rPh sb="0" eb="2">
      <t>キホン</t>
    </rPh>
    <rPh sb="2" eb="4">
      <t>ザイサン</t>
    </rPh>
    <rPh sb="4" eb="6">
      <t>ウンヨウ</t>
    </rPh>
    <rPh sb="6" eb="7">
      <t>エキ</t>
    </rPh>
    <phoneticPr fontId="5"/>
  </si>
  <si>
    <t>(</t>
    <phoneticPr fontId="5"/>
  </si>
  <si>
    <t>)</t>
    <phoneticPr fontId="5"/>
  </si>
  <si>
    <t>（</t>
    <phoneticPr fontId="5"/>
  </si>
  <si>
    <t>）</t>
    <phoneticPr fontId="5"/>
  </si>
  <si>
    <t>基本財産運用益</t>
    <rPh sb="0" eb="2">
      <t>キホン</t>
    </rPh>
    <rPh sb="2" eb="4">
      <t>ザイサン</t>
    </rPh>
    <rPh sb="4" eb="6">
      <t>ウンヨウ</t>
    </rPh>
    <rPh sb="6" eb="7">
      <t>エキ</t>
    </rPh>
    <phoneticPr fontId="6"/>
  </si>
  <si>
    <t>基本財産受取利息</t>
    <rPh sb="0" eb="2">
      <t>キホン</t>
    </rPh>
    <rPh sb="2" eb="4">
      <t>ザイサン</t>
    </rPh>
    <rPh sb="4" eb="6">
      <t>ウケトリ</t>
    </rPh>
    <rPh sb="6" eb="8">
      <t>リソク</t>
    </rPh>
    <phoneticPr fontId="5"/>
  </si>
  <si>
    <t>特定資産運用益</t>
    <rPh sb="0" eb="2">
      <t>トクテイ</t>
    </rPh>
    <rPh sb="2" eb="4">
      <t>シサン</t>
    </rPh>
    <rPh sb="4" eb="6">
      <t>ウンヨウ</t>
    </rPh>
    <rPh sb="6" eb="7">
      <t>エキ</t>
    </rPh>
    <phoneticPr fontId="5"/>
  </si>
  <si>
    <t>特定資産運用益</t>
    <rPh sb="0" eb="2">
      <t>トクテイ</t>
    </rPh>
    <rPh sb="2" eb="4">
      <t>シサン</t>
    </rPh>
    <rPh sb="4" eb="6">
      <t>ウンヨウ</t>
    </rPh>
    <rPh sb="6" eb="7">
      <t>エキ</t>
    </rPh>
    <phoneticPr fontId="6"/>
  </si>
  <si>
    <t>特定資産受取利息</t>
    <rPh sb="0" eb="2">
      <t>トクテイ</t>
    </rPh>
    <rPh sb="2" eb="4">
      <t>シサン</t>
    </rPh>
    <rPh sb="4" eb="6">
      <t>ウケトリ</t>
    </rPh>
    <rPh sb="6" eb="8">
      <t>リソク</t>
    </rPh>
    <phoneticPr fontId="5"/>
  </si>
  <si>
    <t>受取会費</t>
    <rPh sb="0" eb="2">
      <t>ウケトリ</t>
    </rPh>
    <rPh sb="2" eb="4">
      <t>カイヒ</t>
    </rPh>
    <phoneticPr fontId="5"/>
  </si>
  <si>
    <t>受取会費</t>
    <rPh sb="0" eb="2">
      <t>ウケトリ</t>
    </rPh>
    <rPh sb="2" eb="4">
      <t>カイヒ</t>
    </rPh>
    <phoneticPr fontId="6"/>
  </si>
  <si>
    <t>一般会費</t>
    <rPh sb="0" eb="2">
      <t>イッパン</t>
    </rPh>
    <rPh sb="2" eb="4">
      <t>カイヒ</t>
    </rPh>
    <phoneticPr fontId="5"/>
  </si>
  <si>
    <t>事業収益</t>
    <rPh sb="0" eb="2">
      <t>ジギョウ</t>
    </rPh>
    <rPh sb="2" eb="4">
      <t>シュウエキ</t>
    </rPh>
    <phoneticPr fontId="5"/>
  </si>
  <si>
    <t>事業収益</t>
    <rPh sb="0" eb="2">
      <t>ジギョウ</t>
    </rPh>
    <rPh sb="2" eb="4">
      <t>シュウエキ</t>
    </rPh>
    <phoneticPr fontId="6"/>
  </si>
  <si>
    <t>税の啓発事業収益</t>
    <rPh sb="0" eb="1">
      <t>ゼイ</t>
    </rPh>
    <rPh sb="2" eb="4">
      <t>ケイハツ</t>
    </rPh>
    <rPh sb="4" eb="6">
      <t>ジギョウ</t>
    </rPh>
    <rPh sb="6" eb="8">
      <t>シュウエキ</t>
    </rPh>
    <phoneticPr fontId="5"/>
  </si>
  <si>
    <t>経営支援事業収益</t>
    <rPh sb="0" eb="2">
      <t>ケイエイ</t>
    </rPh>
    <rPh sb="2" eb="4">
      <t>シエン</t>
    </rPh>
    <rPh sb="4" eb="6">
      <t>ジギョウ</t>
    </rPh>
    <rPh sb="6" eb="8">
      <t>シュウエキ</t>
    </rPh>
    <phoneticPr fontId="5"/>
  </si>
  <si>
    <t>地域発展事業収益</t>
    <rPh sb="0" eb="2">
      <t>チイキ</t>
    </rPh>
    <rPh sb="2" eb="4">
      <t>ハッテン</t>
    </rPh>
    <rPh sb="4" eb="6">
      <t>ジギョウ</t>
    </rPh>
    <rPh sb="6" eb="8">
      <t>シュウエキ</t>
    </rPh>
    <phoneticPr fontId="5"/>
  </si>
  <si>
    <t>福利厚生事業収益</t>
    <rPh sb="0" eb="2">
      <t>フクリ</t>
    </rPh>
    <rPh sb="2" eb="4">
      <t>コウセイ</t>
    </rPh>
    <rPh sb="4" eb="6">
      <t>ジギョウ</t>
    </rPh>
    <rPh sb="6" eb="8">
      <t>シュウエキ</t>
    </rPh>
    <phoneticPr fontId="5"/>
  </si>
  <si>
    <t>会員支援事業収益</t>
    <rPh sb="0" eb="2">
      <t>カイイン</t>
    </rPh>
    <rPh sb="2" eb="4">
      <t>シエン</t>
    </rPh>
    <rPh sb="4" eb="6">
      <t>ジギョウ</t>
    </rPh>
    <rPh sb="6" eb="8">
      <t>シュウエキ</t>
    </rPh>
    <phoneticPr fontId="5"/>
  </si>
  <si>
    <t>受取補助金等</t>
    <rPh sb="0" eb="2">
      <t>ウケトリ</t>
    </rPh>
    <rPh sb="2" eb="5">
      <t>ホジョキン</t>
    </rPh>
    <rPh sb="5" eb="6">
      <t>トウ</t>
    </rPh>
    <phoneticPr fontId="5"/>
  </si>
  <si>
    <t>受取補助金等</t>
    <rPh sb="0" eb="2">
      <t>ウケトリ</t>
    </rPh>
    <rPh sb="2" eb="5">
      <t>ホジョキン</t>
    </rPh>
    <rPh sb="5" eb="6">
      <t>トウ</t>
    </rPh>
    <phoneticPr fontId="6"/>
  </si>
  <si>
    <t>受取全法連助成金(A)</t>
    <rPh sb="0" eb="2">
      <t>ウケトリ</t>
    </rPh>
    <rPh sb="2" eb="3">
      <t>ゼン</t>
    </rPh>
    <rPh sb="3" eb="4">
      <t>ホウ</t>
    </rPh>
    <rPh sb="4" eb="5">
      <t>レン</t>
    </rPh>
    <rPh sb="5" eb="8">
      <t>ジョセイキン</t>
    </rPh>
    <phoneticPr fontId="5"/>
  </si>
  <si>
    <t>受取県連助成金</t>
  </si>
  <si>
    <t>受取全法連助成金(B)</t>
  </si>
  <si>
    <t>受取全法連補助金</t>
    <rPh sb="0" eb="2">
      <t>ウケトリ</t>
    </rPh>
    <rPh sb="2" eb="3">
      <t>ゼン</t>
    </rPh>
    <rPh sb="3" eb="4">
      <t>ホウ</t>
    </rPh>
    <rPh sb="4" eb="5">
      <t>レン</t>
    </rPh>
    <rPh sb="5" eb="8">
      <t>ホジョキン</t>
    </rPh>
    <phoneticPr fontId="5"/>
  </si>
  <si>
    <t>受取負担金</t>
    <rPh sb="0" eb="2">
      <t>ウケトリ</t>
    </rPh>
    <rPh sb="2" eb="5">
      <t>フタンキン</t>
    </rPh>
    <phoneticPr fontId="5"/>
  </si>
  <si>
    <t>受取負担金</t>
    <rPh sb="0" eb="2">
      <t>ウケトリ</t>
    </rPh>
    <rPh sb="2" eb="5">
      <t>フタンキン</t>
    </rPh>
    <phoneticPr fontId="6"/>
  </si>
  <si>
    <t>三部会受取負担金</t>
    <rPh sb="0" eb="2">
      <t>サンブ</t>
    </rPh>
    <rPh sb="2" eb="3">
      <t>カイ</t>
    </rPh>
    <rPh sb="3" eb="5">
      <t>ウケトリ</t>
    </rPh>
    <rPh sb="5" eb="8">
      <t>フタンキン</t>
    </rPh>
    <phoneticPr fontId="5"/>
  </si>
  <si>
    <t>受取寄付金</t>
    <rPh sb="0" eb="2">
      <t>ウケトリ</t>
    </rPh>
    <rPh sb="2" eb="5">
      <t>キフキン</t>
    </rPh>
    <phoneticPr fontId="5"/>
  </si>
  <si>
    <t>受取寄付金</t>
    <rPh sb="0" eb="2">
      <t>ウケトリ</t>
    </rPh>
    <rPh sb="2" eb="5">
      <t>キフキン</t>
    </rPh>
    <phoneticPr fontId="6"/>
  </si>
  <si>
    <t>雑収益</t>
    <rPh sb="0" eb="3">
      <t>ザツシュウエキ</t>
    </rPh>
    <phoneticPr fontId="5"/>
  </si>
  <si>
    <t>受取利息</t>
    <rPh sb="0" eb="2">
      <t>ウケトリ</t>
    </rPh>
    <rPh sb="2" eb="4">
      <t>リソク</t>
    </rPh>
    <phoneticPr fontId="5"/>
  </si>
  <si>
    <t>雑収益</t>
    <rPh sb="0" eb="3">
      <t>ザツシュウエキ</t>
    </rPh>
    <phoneticPr fontId="6"/>
  </si>
  <si>
    <t>雑収益</t>
    <rPh sb="0" eb="1">
      <t>ザツ</t>
    </rPh>
    <rPh sb="1" eb="3">
      <t>シュウエキ</t>
    </rPh>
    <phoneticPr fontId="1"/>
  </si>
  <si>
    <t>【経常収益計】</t>
    <rPh sb="1" eb="3">
      <t>ケイジョウ</t>
    </rPh>
    <rPh sb="3" eb="5">
      <t>シュウエキ</t>
    </rPh>
    <rPh sb="5" eb="6">
      <t>ケイ</t>
    </rPh>
    <phoneticPr fontId="5"/>
  </si>
  <si>
    <t>（２）経常費用</t>
    <rPh sb="3" eb="5">
      <t>ケイジョウ</t>
    </rPh>
    <rPh sb="5" eb="7">
      <t>ヒヨウ</t>
    </rPh>
    <phoneticPr fontId="5"/>
  </si>
  <si>
    <t>事業費</t>
    <rPh sb="0" eb="2">
      <t>ジギョウ</t>
    </rPh>
    <rPh sb="2" eb="3">
      <t>ヒ</t>
    </rPh>
    <phoneticPr fontId="5"/>
  </si>
  <si>
    <t>（２）経常費用</t>
    <rPh sb="3" eb="5">
      <t>ケイジョウ</t>
    </rPh>
    <rPh sb="5" eb="7">
      <t>ヒヨウ</t>
    </rPh>
    <phoneticPr fontId="6"/>
  </si>
  <si>
    <t>税の啓発事業費</t>
    <rPh sb="0" eb="1">
      <t>ゼイ</t>
    </rPh>
    <rPh sb="2" eb="4">
      <t>ケイハツ</t>
    </rPh>
    <rPh sb="4" eb="6">
      <t>ジギョウ</t>
    </rPh>
    <rPh sb="6" eb="7">
      <t>ヒ</t>
    </rPh>
    <phoneticPr fontId="5"/>
  </si>
  <si>
    <t>事業費</t>
    <rPh sb="0" eb="2">
      <t>ジギョウ</t>
    </rPh>
    <rPh sb="2" eb="3">
      <t>ヒ</t>
    </rPh>
    <phoneticPr fontId="6"/>
  </si>
  <si>
    <t>会議費</t>
    <rPh sb="0" eb="3">
      <t>カイギヒ</t>
    </rPh>
    <phoneticPr fontId="5"/>
  </si>
  <si>
    <t>税の啓発事業費</t>
    <rPh sb="0" eb="1">
      <t>ゼイ</t>
    </rPh>
    <rPh sb="2" eb="4">
      <t>ケイハツ</t>
    </rPh>
    <rPh sb="4" eb="6">
      <t>ジギョウ</t>
    </rPh>
    <rPh sb="6" eb="7">
      <t>ヒ</t>
    </rPh>
    <phoneticPr fontId="6"/>
  </si>
  <si>
    <t>旅費交通費</t>
    <rPh sb="0" eb="2">
      <t>リョヒ</t>
    </rPh>
    <rPh sb="2" eb="5">
      <t>コウツウヒ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</si>
  <si>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</si>
  <si>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</si>
  <si>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5"/>
  </si>
  <si>
    <t>諸謝金</t>
    <rPh sb="0" eb="3">
      <t>ショシャキン</t>
    </rPh>
    <phoneticPr fontId="1"/>
  </si>
  <si>
    <t>支払負担金</t>
    <rPh sb="0" eb="2">
      <t>シハライ</t>
    </rPh>
    <rPh sb="2" eb="5">
      <t>フタンキン</t>
    </rPh>
    <phoneticPr fontId="1"/>
  </si>
  <si>
    <t>支払寄付金</t>
  </si>
  <si>
    <t>会場費</t>
    <rPh sb="0" eb="2">
      <t>カイジョウ</t>
    </rPh>
    <rPh sb="2" eb="3">
      <t>ヒ</t>
    </rPh>
    <phoneticPr fontId="1"/>
  </si>
  <si>
    <t>図書費</t>
    <rPh sb="0" eb="3">
      <t>トショヒ</t>
    </rPh>
    <phoneticPr fontId="5"/>
  </si>
  <si>
    <t>維持管理費</t>
    <rPh sb="0" eb="2">
      <t>イジ</t>
    </rPh>
    <rPh sb="2" eb="4">
      <t>カンリ</t>
    </rPh>
    <rPh sb="4" eb="5">
      <t>ヒ</t>
    </rPh>
    <phoneticPr fontId="5"/>
  </si>
  <si>
    <t>支払手数料</t>
    <rPh sb="0" eb="2">
      <t>シハライ</t>
    </rPh>
    <rPh sb="2" eb="4">
      <t>テスウ</t>
    </rPh>
    <rPh sb="4" eb="5">
      <t>リョウ</t>
    </rPh>
    <phoneticPr fontId="5"/>
  </si>
  <si>
    <t>雑費</t>
    <rPh sb="0" eb="2">
      <t>ザッピ</t>
    </rPh>
    <phoneticPr fontId="5"/>
  </si>
  <si>
    <t>経営支援事業費</t>
    <rPh sb="0" eb="2">
      <t>ケイエイ</t>
    </rPh>
    <rPh sb="2" eb="4">
      <t>シエン</t>
    </rPh>
    <rPh sb="4" eb="6">
      <t>ジギョウ</t>
    </rPh>
    <rPh sb="6" eb="7">
      <t>ヒ</t>
    </rPh>
    <phoneticPr fontId="5"/>
  </si>
  <si>
    <t>経営支援事業費</t>
    <rPh sb="0" eb="2">
      <t>ケイエイ</t>
    </rPh>
    <rPh sb="2" eb="4">
      <t>シエン</t>
    </rPh>
    <rPh sb="4" eb="6">
      <t>ジギョウ</t>
    </rPh>
    <rPh sb="6" eb="7">
      <t>ヒ</t>
    </rPh>
    <phoneticPr fontId="6"/>
  </si>
  <si>
    <t>地域発展事業費</t>
    <rPh sb="0" eb="2">
      <t>チイキ</t>
    </rPh>
    <rPh sb="2" eb="4">
      <t>ハッテン</t>
    </rPh>
    <rPh sb="4" eb="6">
      <t>ジギョウ</t>
    </rPh>
    <rPh sb="6" eb="7">
      <t>ヒ</t>
    </rPh>
    <phoneticPr fontId="6"/>
  </si>
  <si>
    <t>地域発展事業費</t>
    <rPh sb="0" eb="2">
      <t>チイキ</t>
    </rPh>
    <rPh sb="2" eb="4">
      <t>ハッテン</t>
    </rPh>
    <rPh sb="4" eb="6">
      <t>ジギョウ</t>
    </rPh>
    <rPh sb="6" eb="7">
      <t>ヒ</t>
    </rPh>
    <phoneticPr fontId="5"/>
  </si>
  <si>
    <t>福利厚生事業費</t>
    <rPh sb="0" eb="2">
      <t>フクリ</t>
    </rPh>
    <rPh sb="2" eb="4">
      <t>コウセイ</t>
    </rPh>
    <rPh sb="4" eb="6">
      <t>ジギョウ</t>
    </rPh>
    <rPh sb="6" eb="7">
      <t>ヒ</t>
    </rPh>
    <phoneticPr fontId="6"/>
  </si>
  <si>
    <t>会員支援事業費</t>
    <rPh sb="0" eb="2">
      <t>カイイン</t>
    </rPh>
    <rPh sb="2" eb="4">
      <t>シエン</t>
    </rPh>
    <rPh sb="4" eb="6">
      <t>ジギョウ</t>
    </rPh>
    <rPh sb="6" eb="7">
      <t>ヒ</t>
    </rPh>
    <phoneticPr fontId="6"/>
  </si>
  <si>
    <t>福利厚生事業費</t>
    <rPh sb="0" eb="2">
      <t>フクリ</t>
    </rPh>
    <rPh sb="2" eb="4">
      <t>コウセイ</t>
    </rPh>
    <rPh sb="4" eb="6">
      <t>ジギョウ</t>
    </rPh>
    <rPh sb="6" eb="7">
      <t>ヒ</t>
    </rPh>
    <phoneticPr fontId="5"/>
  </si>
  <si>
    <t>会員支援事業費</t>
    <rPh sb="0" eb="2">
      <t>カイイン</t>
    </rPh>
    <rPh sb="2" eb="4">
      <t>シエン</t>
    </rPh>
    <rPh sb="4" eb="6">
      <t>ジギョウ</t>
    </rPh>
    <rPh sb="6" eb="7">
      <t>ヒ</t>
    </rPh>
    <phoneticPr fontId="5"/>
  </si>
  <si>
    <t>親睦費</t>
  </si>
  <si>
    <t>会議費</t>
  </si>
  <si>
    <t>旅費交通費</t>
  </si>
  <si>
    <t>通信運搬費</t>
  </si>
  <si>
    <t>消耗品費</t>
  </si>
  <si>
    <t>印刷製本費</t>
  </si>
  <si>
    <t>諸謝金</t>
  </si>
  <si>
    <t>事業管理費</t>
    <rPh sb="0" eb="2">
      <t>ジギョウ</t>
    </rPh>
    <rPh sb="2" eb="5">
      <t>カンリヒ</t>
    </rPh>
    <phoneticPr fontId="6"/>
  </si>
  <si>
    <t>支払負担金</t>
  </si>
  <si>
    <t>会場費</t>
  </si>
  <si>
    <t>図書費</t>
  </si>
  <si>
    <t>維持管理費</t>
  </si>
  <si>
    <t>支払手数料</t>
  </si>
  <si>
    <t>雑費</t>
  </si>
  <si>
    <t>事業管理費</t>
    <rPh sb="0" eb="2">
      <t>ジギョウ</t>
    </rPh>
    <rPh sb="2" eb="5">
      <t>カンリヒ</t>
    </rPh>
    <phoneticPr fontId="5"/>
  </si>
  <si>
    <t>給料手当</t>
  </si>
  <si>
    <t>退職給付費用</t>
  </si>
  <si>
    <t>福利厚生費</t>
  </si>
  <si>
    <t>減価償却費</t>
  </si>
  <si>
    <t>燃料費</t>
  </si>
  <si>
    <t>光熱水料費</t>
  </si>
  <si>
    <t>賃借料</t>
  </si>
  <si>
    <t>保険料</t>
  </si>
  <si>
    <t>租税公課</t>
  </si>
  <si>
    <t>委託費</t>
  </si>
  <si>
    <t>渉外慶弔費</t>
  </si>
  <si>
    <t>表彰費</t>
  </si>
  <si>
    <t>リース料</t>
  </si>
  <si>
    <t>ﾘｰｽ料</t>
    <rPh sb="3" eb="4">
      <t>リョウ</t>
    </rPh>
    <phoneticPr fontId="5"/>
  </si>
  <si>
    <t>諸会費</t>
  </si>
  <si>
    <t>一般管理費</t>
    <rPh sb="0" eb="2">
      <t>イッパン</t>
    </rPh>
    <rPh sb="2" eb="5">
      <t>カンリヒ</t>
    </rPh>
    <phoneticPr fontId="6"/>
  </si>
  <si>
    <t>貸倒損失</t>
  </si>
  <si>
    <t>修繕費</t>
  </si>
  <si>
    <t>一般管理費</t>
    <rPh sb="0" eb="2">
      <t>イッパン</t>
    </rPh>
    <rPh sb="2" eb="5">
      <t>カンリヒ</t>
    </rPh>
    <phoneticPr fontId="5"/>
  </si>
  <si>
    <t xml:space="preserve"> 【経常費用計】</t>
    <rPh sb="2" eb="4">
      <t>ケイジョウ</t>
    </rPh>
    <rPh sb="4" eb="6">
      <t>ヒヨウ</t>
    </rPh>
    <rPh sb="6" eb="7">
      <t>ケイ</t>
    </rPh>
    <phoneticPr fontId="6"/>
  </si>
  <si>
    <t xml:space="preserve"> 【当期経常増減額】</t>
    <rPh sb="2" eb="4">
      <t>トウキ</t>
    </rPh>
    <rPh sb="4" eb="6">
      <t>ケイジョウ</t>
    </rPh>
    <rPh sb="6" eb="9">
      <t>ゾウゲンガク</t>
    </rPh>
    <phoneticPr fontId="6"/>
  </si>
  <si>
    <t xml:space="preserve"> 【経常費用計】</t>
    <rPh sb="2" eb="4">
      <t>ケイジョウ</t>
    </rPh>
    <rPh sb="4" eb="6">
      <t>ヒヨウ</t>
    </rPh>
    <rPh sb="6" eb="7">
      <t>ケイ</t>
    </rPh>
    <phoneticPr fontId="5"/>
  </si>
  <si>
    <t xml:space="preserve"> 【当期経常増減額】</t>
    <rPh sb="2" eb="4">
      <t>トウキ</t>
    </rPh>
    <rPh sb="4" eb="6">
      <t>ケイジョウ</t>
    </rPh>
    <rPh sb="6" eb="9">
      <t>ゾウゲンガク</t>
    </rPh>
    <phoneticPr fontId="5"/>
  </si>
  <si>
    <t>他会計振替額</t>
    <rPh sb="0" eb="1">
      <t>タ</t>
    </rPh>
    <rPh sb="1" eb="3">
      <t>カイケイ</t>
    </rPh>
    <rPh sb="3" eb="5">
      <t>フリカエ</t>
    </rPh>
    <rPh sb="5" eb="6">
      <t>ガク</t>
    </rPh>
    <phoneticPr fontId="1"/>
  </si>
  <si>
    <t>当期一般正味財産増減額</t>
    <rPh sb="0" eb="2">
      <t>トウキ</t>
    </rPh>
    <rPh sb="2" eb="4">
      <t>イッパン</t>
    </rPh>
    <rPh sb="4" eb="5">
      <t>ショウ</t>
    </rPh>
    <rPh sb="5" eb="6">
      <t>ミ</t>
    </rPh>
    <rPh sb="6" eb="8">
      <t>ザイサン</t>
    </rPh>
    <rPh sb="8" eb="11">
      <t>ゾウゲンガク</t>
    </rPh>
    <phoneticPr fontId="5"/>
  </si>
  <si>
    <t>一般正味財産期首残高</t>
    <rPh sb="0" eb="2">
      <t>イッパン</t>
    </rPh>
    <rPh sb="2" eb="3">
      <t>ショウ</t>
    </rPh>
    <rPh sb="3" eb="4">
      <t>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</si>
  <si>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3">
      <t>ショウ</t>
    </rPh>
    <rPh sb="3" eb="4">
      <t>ミ</t>
    </rPh>
    <rPh sb="4" eb="6">
      <t>ザイサン</t>
    </rPh>
    <rPh sb="6" eb="8">
      <t>キマツ</t>
    </rPh>
    <rPh sb="8" eb="10">
      <t>ザンダカ</t>
    </rPh>
    <phoneticPr fontId="5"/>
  </si>
  <si>
    <t>Ⅱ　正味財産期末残高</t>
    <rPh sb="2" eb="3">
      <t>ショウ</t>
    </rPh>
    <rPh sb="3" eb="4">
      <t>ミ</t>
    </rPh>
    <rPh sb="4" eb="6">
      <t>ザイサン</t>
    </rPh>
    <rPh sb="6" eb="8">
      <t>キマツ</t>
    </rPh>
    <rPh sb="8" eb="10">
      <t>ザンダカ</t>
    </rPh>
    <phoneticPr fontId="5"/>
  </si>
  <si>
    <t>管理費（事業管理費、一般管理費）は従事割合によって按分</t>
    <rPh sb="0" eb="2">
      <t>カンリ</t>
    </rPh>
    <rPh sb="2" eb="3">
      <t>ヒ</t>
    </rPh>
    <rPh sb="4" eb="6">
      <t>ジギョウ</t>
    </rPh>
    <rPh sb="6" eb="8">
      <t>カンリ</t>
    </rPh>
    <rPh sb="8" eb="9">
      <t>ヒ</t>
    </rPh>
    <rPh sb="10" eb="12">
      <t>イッパン</t>
    </rPh>
    <rPh sb="12" eb="14">
      <t>カンリ</t>
    </rPh>
    <rPh sb="14" eb="15">
      <t>ヒ</t>
    </rPh>
    <rPh sb="17" eb="19">
      <t>ジュウジ</t>
    </rPh>
    <rPh sb="19" eb="21">
      <t>ワリアイ</t>
    </rPh>
    <rPh sb="25" eb="27">
      <t>アンブン</t>
    </rPh>
    <phoneticPr fontId="5"/>
  </si>
  <si>
    <t>従事割合は　公益事業：68％、収益事業：3％、共益事業：21％、法人会計：8％</t>
    <phoneticPr fontId="5"/>
  </si>
  <si>
    <t>公益目的事業比率</t>
    <rPh sb="0" eb="2">
      <t>コウエキ</t>
    </rPh>
    <rPh sb="2" eb="4">
      <t>モクテキ</t>
    </rPh>
    <rPh sb="4" eb="6">
      <t>ジギョウ</t>
    </rPh>
    <rPh sb="6" eb="8">
      <t>ヒリツ</t>
    </rPh>
    <phoneticPr fontId="5"/>
  </si>
  <si>
    <t>／</t>
    <phoneticPr fontId="1"/>
  </si>
  <si>
    <t>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</si>
</sst>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 ;[Red]\-#,##0\ 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P明朝B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3" fillId="0" borderId="0" xfId="1">
      <alignment vertical="center"/>
    </xf>
    <xf numFmtId="38" fontId="3" fillId="0" borderId="0" xfId="2" applyBorder="1" applyAlignment="1">
      <alignment vertical="center"/>
    </xf>
    <xf numFmtId="38" fontId="3" fillId="0" borderId="0" xfId="2" applyBorder="1" applyAlignment="1">
      <alignment horizontal="right" vertical="center"/>
    </xf>
    <xf numFmtId="38" fontId="8" fillId="0" borderId="13" xfId="2" applyFont="1" applyBorder="1" applyAlignment="1">
      <alignment horizontal="center" vertical="center"/>
    </xf>
    <xf numFmtId="0" fontId="0" fillId="2" borderId="0" xfId="0" applyFill="1">
      <alignment vertical="center"/>
    </xf>
    <xf numFmtId="38" fontId="11" fillId="0" borderId="0" xfId="2" applyFont="1" applyFill="1" applyBorder="1">
      <alignment vertical="center"/>
    </xf>
    <xf numFmtId="38" fontId="11" fillId="0" borderId="23" xfId="2" applyFont="1" applyFill="1" applyBorder="1" applyProtection="1">
      <alignment vertical="center"/>
      <protection locked="0"/>
    </xf>
    <xf numFmtId="0" fontId="15" fillId="0" borderId="43" xfId="0" applyFont="1" applyBorder="1" applyAlignment="1">
      <alignment vertical="center" wrapText="1"/>
    </xf>
    <xf numFmtId="3" fontId="15" fillId="0" borderId="43" xfId="0" applyNumberFormat="1" applyFont="1" applyBorder="1" applyAlignment="1">
      <alignment vertical="center" wrapText="1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3" fillId="0" borderId="18" xfId="1" applyBorder="1">
      <alignment vertical="center"/>
    </xf>
    <xf numFmtId="38" fontId="3" fillId="0" borderId="16" xfId="2" applyFont="1" applyFill="1" applyBorder="1" applyAlignment="1">
      <alignment vertical="center"/>
    </xf>
    <xf numFmtId="0" fontId="3" fillId="0" borderId="16" xfId="1" applyBorder="1">
      <alignment vertical="center"/>
    </xf>
    <xf numFmtId="38" fontId="9" fillId="0" borderId="19" xfId="2" applyFont="1" applyFill="1" applyBorder="1" applyAlignment="1">
      <alignment vertical="center" shrinkToFit="1"/>
    </xf>
    <xf numFmtId="38" fontId="9" fillId="0" borderId="20" xfId="2" applyFont="1" applyFill="1" applyBorder="1" applyAlignment="1">
      <alignment vertical="center" shrinkToFit="1"/>
    </xf>
    <xf numFmtId="38" fontId="10" fillId="0" borderId="21" xfId="2" applyFont="1" applyFill="1" applyBorder="1" applyAlignment="1">
      <alignment vertical="center" shrinkToFit="1"/>
    </xf>
    <xf numFmtId="0" fontId="7" fillId="0" borderId="22" xfId="1" applyFont="1" applyBorder="1" applyAlignment="1">
      <alignment horizontal="left" vertical="center"/>
    </xf>
    <xf numFmtId="0" fontId="8" fillId="0" borderId="23" xfId="1" applyFont="1" applyBorder="1">
      <alignment vertical="center"/>
    </xf>
    <xf numFmtId="0" fontId="7" fillId="0" borderId="23" xfId="1" applyFont="1" applyBorder="1" applyAlignment="1">
      <alignment horizontal="left" vertical="center"/>
    </xf>
    <xf numFmtId="0" fontId="7" fillId="0" borderId="23" xfId="1" applyFont="1" applyBorder="1">
      <alignment vertical="center"/>
    </xf>
    <xf numFmtId="0" fontId="8" fillId="0" borderId="0" xfId="1" applyFont="1">
      <alignment vertical="center"/>
    </xf>
    <xf numFmtId="0" fontId="11" fillId="0" borderId="24" xfId="1" applyFont="1" applyBorder="1">
      <alignment vertical="center"/>
    </xf>
    <xf numFmtId="38" fontId="11" fillId="0" borderId="23" xfId="2" applyFont="1" applyFill="1" applyBorder="1">
      <alignment vertical="center"/>
    </xf>
    <xf numFmtId="0" fontId="11" fillId="0" borderId="23" xfId="1" applyFont="1" applyBorder="1">
      <alignment vertical="center"/>
    </xf>
    <xf numFmtId="38" fontId="9" fillId="0" borderId="25" xfId="2" applyFont="1" applyFill="1" applyBorder="1" applyAlignment="1">
      <alignment vertical="center" shrinkToFit="1"/>
    </xf>
    <xf numFmtId="38" fontId="9" fillId="0" borderId="26" xfId="2" applyFont="1" applyFill="1" applyBorder="1" applyAlignment="1">
      <alignment vertical="center" shrinkToFit="1"/>
    </xf>
    <xf numFmtId="38" fontId="10" fillId="0" borderId="27" xfId="2" applyFont="1" applyFill="1" applyBorder="1" applyAlignment="1">
      <alignment vertical="center" shrinkToFit="1"/>
    </xf>
    <xf numFmtId="0" fontId="7" fillId="0" borderId="2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3" fillId="0" borderId="28" xfId="1" applyBorder="1">
      <alignment vertical="center"/>
    </xf>
    <xf numFmtId="0" fontId="12" fillId="0" borderId="23" xfId="1" applyFont="1" applyBorder="1">
      <alignment vertical="center"/>
    </xf>
    <xf numFmtId="0" fontId="8" fillId="0" borderId="28" xfId="1" applyFont="1" applyBorder="1">
      <alignment vertical="center"/>
    </xf>
    <xf numFmtId="38" fontId="11" fillId="0" borderId="25" xfId="2" applyFont="1" applyFill="1" applyBorder="1" applyAlignment="1">
      <alignment vertical="center" shrinkToFit="1"/>
    </xf>
    <xf numFmtId="38" fontId="11" fillId="0" borderId="26" xfId="2" applyFont="1" applyFill="1" applyBorder="1" applyAlignment="1">
      <alignment vertical="center" shrinkToFit="1"/>
    </xf>
    <xf numFmtId="38" fontId="11" fillId="0" borderId="27" xfId="2" applyFont="1" applyFill="1" applyBorder="1" applyAlignment="1">
      <alignment vertical="center" shrinkToFit="1"/>
    </xf>
    <xf numFmtId="0" fontId="12" fillId="0" borderId="23" xfId="1" applyFont="1" applyBorder="1" applyAlignment="1">
      <alignment horizontal="left" vertical="center"/>
    </xf>
    <xf numFmtId="0" fontId="11" fillId="0" borderId="29" xfId="1" applyFont="1" applyBorder="1">
      <alignment vertical="center"/>
    </xf>
    <xf numFmtId="38" fontId="11" fillId="0" borderId="0" xfId="2" applyFont="1" applyFill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29" xfId="1" applyFont="1" applyBorder="1" applyProtection="1">
      <alignment vertical="center"/>
      <protection locked="0"/>
    </xf>
    <xf numFmtId="38" fontId="11" fillId="0" borderId="25" xfId="2" applyFont="1" applyFill="1" applyBorder="1" applyAlignment="1" applyProtection="1">
      <alignment vertical="center" shrinkToFit="1"/>
      <protection locked="0"/>
    </xf>
    <xf numFmtId="38" fontId="11" fillId="0" borderId="26" xfId="2" applyFont="1" applyFill="1" applyBorder="1" applyAlignment="1" applyProtection="1">
      <alignment vertical="center" shrinkToFit="1"/>
      <protection locked="0"/>
    </xf>
    <xf numFmtId="38" fontId="11" fillId="0" borderId="27" xfId="2" applyFont="1" applyFill="1" applyBorder="1" applyAlignment="1" applyProtection="1">
      <alignment vertical="center" shrinkToFit="1"/>
      <protection locked="0"/>
    </xf>
    <xf numFmtId="0" fontId="12" fillId="0" borderId="30" xfId="1" applyFont="1" applyBorder="1" applyAlignment="1">
      <alignment horizontal="left" vertical="center"/>
    </xf>
    <xf numFmtId="0" fontId="12" fillId="0" borderId="31" xfId="1" applyFont="1" applyBorder="1" applyAlignment="1">
      <alignment horizontal="left" vertical="center"/>
    </xf>
    <xf numFmtId="0" fontId="8" fillId="0" borderId="31" xfId="1" applyFont="1" applyBorder="1">
      <alignment vertical="center"/>
    </xf>
    <xf numFmtId="0" fontId="12" fillId="0" borderId="31" xfId="1" applyFont="1" applyBorder="1">
      <alignment vertical="center"/>
    </xf>
    <xf numFmtId="0" fontId="11" fillId="0" borderId="23" xfId="1" applyFont="1" applyBorder="1" applyProtection="1">
      <alignment vertical="center"/>
      <protection locked="0"/>
    </xf>
    <xf numFmtId="0" fontId="11" fillId="0" borderId="24" xfId="1" applyFont="1" applyBorder="1" applyProtection="1">
      <alignment vertical="center"/>
      <protection locked="0"/>
    </xf>
    <xf numFmtId="0" fontId="12" fillId="0" borderId="22" xfId="1" applyFont="1" applyBorder="1">
      <alignment vertical="center"/>
    </xf>
    <xf numFmtId="38" fontId="11" fillId="0" borderId="27" xfId="2" applyFont="1" applyFill="1" applyBorder="1" applyAlignment="1" applyProtection="1">
      <alignment horizontal="right" vertical="center" shrinkToFit="1"/>
      <protection locked="0"/>
    </xf>
    <xf numFmtId="38" fontId="11" fillId="0" borderId="27" xfId="2" applyFont="1" applyFill="1" applyBorder="1" applyAlignment="1">
      <alignment horizontal="right" vertical="center" shrinkToFit="1"/>
    </xf>
    <xf numFmtId="0" fontId="13" fillId="0" borderId="23" xfId="1" applyFont="1" applyBorder="1">
      <alignment vertical="center"/>
    </xf>
    <xf numFmtId="38" fontId="11" fillId="0" borderId="33" xfId="2" applyFont="1" applyFill="1" applyBorder="1" applyAlignment="1">
      <alignment vertical="center" shrinkToFit="1"/>
    </xf>
    <xf numFmtId="38" fontId="11" fillId="0" borderId="34" xfId="2" applyFont="1" applyFill="1" applyBorder="1" applyAlignment="1">
      <alignment horizontal="right" vertical="center" shrinkToFit="1"/>
    </xf>
    <xf numFmtId="0" fontId="12" fillId="0" borderId="35" xfId="1" applyFont="1" applyBorder="1">
      <alignment vertical="center"/>
    </xf>
    <xf numFmtId="0" fontId="12" fillId="0" borderId="36" xfId="1" applyFont="1" applyBorder="1">
      <alignment vertical="center"/>
    </xf>
    <xf numFmtId="0" fontId="8" fillId="0" borderId="36" xfId="1" applyFont="1" applyBorder="1">
      <alignment vertical="center"/>
    </xf>
    <xf numFmtId="0" fontId="8" fillId="0" borderId="36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38" fontId="11" fillId="0" borderId="36" xfId="2" applyFont="1" applyFill="1" applyBorder="1" applyAlignment="1">
      <alignment horizontal="right" vertical="center"/>
    </xf>
    <xf numFmtId="0" fontId="11" fillId="0" borderId="36" xfId="1" applyFont="1" applyBorder="1" applyAlignment="1">
      <alignment horizontal="left" vertical="center"/>
    </xf>
    <xf numFmtId="38" fontId="11" fillId="0" borderId="38" xfId="2" applyFont="1" applyFill="1" applyBorder="1" applyAlignment="1">
      <alignment vertical="center" shrinkToFit="1"/>
    </xf>
    <xf numFmtId="38" fontId="11" fillId="0" borderId="39" xfId="2" applyFont="1" applyFill="1" applyBorder="1" applyAlignment="1">
      <alignment vertical="center" shrinkToFit="1"/>
    </xf>
    <xf numFmtId="38" fontId="11" fillId="0" borderId="40" xfId="2" applyFont="1" applyFill="1" applyBorder="1" applyAlignment="1">
      <alignment horizontal="right" vertical="center" shrinkToFit="1"/>
    </xf>
    <xf numFmtId="0" fontId="12" fillId="0" borderId="41" xfId="1" applyFont="1" applyBorder="1">
      <alignment vertical="center"/>
    </xf>
    <xf numFmtId="0" fontId="14" fillId="0" borderId="0" xfId="1" applyFont="1">
      <alignment vertical="center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38" fontId="11" fillId="0" borderId="42" xfId="2" applyFont="1" applyFill="1" applyBorder="1" applyAlignment="1">
      <alignment vertical="center" shrinkToFit="1"/>
    </xf>
    <xf numFmtId="38" fontId="11" fillId="0" borderId="20" xfId="2" applyFont="1" applyFill="1" applyBorder="1" applyAlignment="1">
      <alignment vertical="center" shrinkToFit="1"/>
    </xf>
    <xf numFmtId="38" fontId="11" fillId="0" borderId="21" xfId="2" applyFont="1" applyFill="1" applyBorder="1" applyAlignment="1">
      <alignment vertical="center" shrinkToFit="1"/>
    </xf>
    <xf numFmtId="0" fontId="10" fillId="0" borderId="23" xfId="1" applyFont="1" applyBorder="1">
      <alignment vertical="center"/>
    </xf>
    <xf numFmtId="0" fontId="8" fillId="0" borderId="32" xfId="1" applyFont="1" applyBorder="1">
      <alignment vertical="center"/>
    </xf>
    <xf numFmtId="0" fontId="0" fillId="0" borderId="23" xfId="0" applyBorder="1">
      <alignment vertical="center"/>
    </xf>
    <xf numFmtId="0" fontId="3" fillId="0" borderId="36" xfId="1" applyBorder="1">
      <alignment vertical="center"/>
    </xf>
    <xf numFmtId="0" fontId="11" fillId="0" borderId="37" xfId="1" applyFont="1" applyBorder="1">
      <alignment vertical="center"/>
    </xf>
    <xf numFmtId="38" fontId="11" fillId="0" borderId="36" xfId="2" applyFont="1" applyFill="1" applyBorder="1">
      <alignment vertical="center"/>
    </xf>
    <xf numFmtId="0" fontId="11" fillId="0" borderId="36" xfId="1" applyFont="1" applyBorder="1">
      <alignment vertical="center"/>
    </xf>
    <xf numFmtId="38" fontId="11" fillId="0" borderId="40" xfId="2" applyFont="1" applyFill="1" applyBorder="1" applyAlignment="1">
      <alignment vertical="center" shrinkToFit="1"/>
    </xf>
    <xf numFmtId="0" fontId="12" fillId="0" borderId="44" xfId="1" applyFont="1" applyBorder="1">
      <alignment vertical="center"/>
    </xf>
    <xf numFmtId="0" fontId="8" fillId="0" borderId="45" xfId="1" applyFont="1" applyBorder="1">
      <alignment vertical="center"/>
    </xf>
    <xf numFmtId="0" fontId="3" fillId="0" borderId="45" xfId="1" applyBorder="1">
      <alignment vertical="center"/>
    </xf>
    <xf numFmtId="0" fontId="12" fillId="0" borderId="45" xfId="1" applyFont="1" applyBorder="1">
      <alignment vertical="center"/>
    </xf>
    <xf numFmtId="0" fontId="11" fillId="0" borderId="46" xfId="1" applyFont="1" applyBorder="1">
      <alignment vertical="center"/>
    </xf>
    <xf numFmtId="176" fontId="11" fillId="0" borderId="45" xfId="2" applyNumberFormat="1" applyFont="1" applyFill="1" applyBorder="1">
      <alignment vertical="center"/>
    </xf>
    <xf numFmtId="0" fontId="11" fillId="0" borderId="45" xfId="1" applyFont="1" applyBorder="1">
      <alignment vertical="center"/>
    </xf>
    <xf numFmtId="176" fontId="11" fillId="0" borderId="47" xfId="2" applyNumberFormat="1" applyFont="1" applyFill="1" applyBorder="1" applyAlignment="1">
      <alignment vertical="center" shrinkToFit="1"/>
    </xf>
    <xf numFmtId="38" fontId="11" fillId="0" borderId="13" xfId="2" applyFont="1" applyFill="1" applyBorder="1" applyAlignment="1">
      <alignment vertical="center" shrinkToFit="1"/>
    </xf>
    <xf numFmtId="176" fontId="11" fillId="0" borderId="13" xfId="2" applyNumberFormat="1" applyFont="1" applyFill="1" applyBorder="1" applyAlignment="1">
      <alignment vertical="center" shrinkToFit="1"/>
    </xf>
    <xf numFmtId="176" fontId="11" fillId="0" borderId="48" xfId="2" applyNumberFormat="1" applyFont="1" applyFill="1" applyBorder="1" applyAlignment="1">
      <alignment vertical="center" shrinkToFit="1"/>
    </xf>
    <xf numFmtId="0" fontId="12" fillId="0" borderId="49" xfId="1" applyFont="1" applyBorder="1">
      <alignment vertical="center"/>
    </xf>
    <xf numFmtId="0" fontId="8" fillId="0" borderId="50" xfId="1" applyFont="1" applyBorder="1">
      <alignment vertical="center"/>
    </xf>
    <xf numFmtId="0" fontId="3" fillId="0" borderId="50" xfId="1" applyBorder="1">
      <alignment vertical="center"/>
    </xf>
    <xf numFmtId="0" fontId="12" fillId="0" borderId="50" xfId="1" applyFont="1" applyBorder="1">
      <alignment vertical="center"/>
    </xf>
    <xf numFmtId="0" fontId="11" fillId="0" borderId="51" xfId="1" applyFont="1" applyBorder="1">
      <alignment vertical="center"/>
    </xf>
    <xf numFmtId="176" fontId="11" fillId="0" borderId="50" xfId="2" applyNumberFormat="1" applyFont="1" applyFill="1" applyBorder="1">
      <alignment vertical="center"/>
    </xf>
    <xf numFmtId="0" fontId="11" fillId="0" borderId="50" xfId="1" applyFont="1" applyBorder="1">
      <alignment vertical="center"/>
    </xf>
    <xf numFmtId="176" fontId="11" fillId="0" borderId="52" xfId="2" applyNumberFormat="1" applyFont="1" applyFill="1" applyBorder="1" applyAlignment="1">
      <alignment vertical="center" shrinkToFit="1"/>
    </xf>
    <xf numFmtId="176" fontId="11" fillId="0" borderId="7" xfId="2" applyNumberFormat="1" applyFont="1" applyFill="1" applyBorder="1" applyAlignment="1">
      <alignment vertical="center" shrinkToFit="1"/>
    </xf>
    <xf numFmtId="176" fontId="11" fillId="0" borderId="53" xfId="2" applyNumberFormat="1" applyFont="1" applyFill="1" applyBorder="1" applyAlignment="1">
      <alignment vertical="center" shrinkToFit="1"/>
    </xf>
    <xf numFmtId="176" fontId="11" fillId="0" borderId="0" xfId="2" applyNumberFormat="1" applyFont="1" applyFill="1" applyBorder="1">
      <alignment vertical="center"/>
    </xf>
    <xf numFmtId="176" fontId="11" fillId="0" borderId="38" xfId="2" applyNumberFormat="1" applyFont="1" applyFill="1" applyBorder="1" applyAlignment="1">
      <alignment vertical="center" shrinkToFit="1"/>
    </xf>
    <xf numFmtId="176" fontId="11" fillId="0" borderId="39" xfId="2" applyNumberFormat="1" applyFont="1" applyFill="1" applyBorder="1" applyAlignment="1">
      <alignment vertical="center" shrinkToFit="1"/>
    </xf>
    <xf numFmtId="177" fontId="11" fillId="0" borderId="55" xfId="2" applyNumberFormat="1" applyFont="1" applyFill="1" applyBorder="1" applyAlignment="1">
      <alignment vertical="center" shrinkToFit="1"/>
    </xf>
    <xf numFmtId="38" fontId="11" fillId="0" borderId="56" xfId="2" applyFont="1" applyFill="1" applyBorder="1" applyAlignment="1">
      <alignment vertical="center" shrinkToFit="1"/>
    </xf>
    <xf numFmtId="0" fontId="8" fillId="0" borderId="35" xfId="1" applyFont="1" applyBorder="1">
      <alignment vertical="center"/>
    </xf>
    <xf numFmtId="0" fontId="8" fillId="0" borderId="37" xfId="1" applyFont="1" applyBorder="1">
      <alignment vertical="center"/>
    </xf>
    <xf numFmtId="176" fontId="11" fillId="0" borderId="36" xfId="2" applyNumberFormat="1" applyFont="1" applyFill="1" applyBorder="1">
      <alignment vertical="center"/>
    </xf>
    <xf numFmtId="38" fontId="11" fillId="0" borderId="54" xfId="2" applyFont="1" applyFill="1" applyBorder="1">
      <alignment vertical="center"/>
    </xf>
    <xf numFmtId="38" fontId="11" fillId="0" borderId="37" xfId="2" applyFont="1" applyFill="1" applyBorder="1">
      <alignment vertical="center"/>
    </xf>
    <xf numFmtId="0" fontId="11" fillId="0" borderId="57" xfId="1" applyFont="1" applyBorder="1">
      <alignment vertical="center"/>
    </xf>
    <xf numFmtId="38" fontId="11" fillId="0" borderId="40" xfId="2" applyFont="1" applyFill="1" applyBorder="1">
      <alignment vertical="center"/>
    </xf>
    <xf numFmtId="0" fontId="8" fillId="0" borderId="54" xfId="1" applyFont="1" applyBorder="1">
      <alignment vertical="center"/>
    </xf>
    <xf numFmtId="0" fontId="8" fillId="0" borderId="39" xfId="1" applyFont="1" applyBorder="1">
      <alignment vertical="center"/>
    </xf>
    <xf numFmtId="0" fontId="11" fillId="0" borderId="39" xfId="1" applyFont="1" applyBorder="1">
      <alignment vertical="center"/>
    </xf>
    <xf numFmtId="38" fontId="11" fillId="0" borderId="36" xfId="2" applyFont="1" applyFill="1" applyBorder="1" applyProtection="1">
      <alignment vertical="center"/>
      <protection locked="0"/>
    </xf>
    <xf numFmtId="38" fontId="11" fillId="0" borderId="54" xfId="2" applyFont="1" applyFill="1" applyBorder="1" applyProtection="1">
      <alignment vertical="center"/>
      <protection locked="0"/>
    </xf>
    <xf numFmtId="38" fontId="11" fillId="0" borderId="37" xfId="2" applyFont="1" applyFill="1" applyBorder="1" applyProtection="1">
      <alignment vertical="center"/>
      <protection locked="0"/>
    </xf>
    <xf numFmtId="38" fontId="11" fillId="0" borderId="58" xfId="2" applyFont="1" applyFill="1" applyBorder="1" applyProtection="1">
      <alignment vertical="center"/>
      <protection locked="0"/>
    </xf>
    <xf numFmtId="0" fontId="11" fillId="0" borderId="36" xfId="1" applyFont="1" applyBorder="1" applyProtection="1">
      <alignment vertical="center"/>
      <protection locked="0"/>
    </xf>
    <xf numFmtId="38" fontId="11" fillId="0" borderId="59" xfId="2" applyFont="1" applyFill="1" applyBorder="1" applyProtection="1">
      <alignment vertical="center"/>
      <protection locked="0"/>
    </xf>
    <xf numFmtId="38" fontId="11" fillId="0" borderId="39" xfId="2" applyFont="1" applyFill="1" applyBorder="1" applyProtection="1">
      <alignment vertical="center"/>
      <protection locked="0"/>
    </xf>
    <xf numFmtId="38" fontId="11" fillId="0" borderId="38" xfId="2" applyFont="1" applyFill="1" applyBorder="1">
      <alignment vertical="center"/>
    </xf>
    <xf numFmtId="38" fontId="11" fillId="0" borderId="39" xfId="2" applyFont="1" applyFill="1" applyBorder="1">
      <alignment vertical="center"/>
    </xf>
    <xf numFmtId="0" fontId="8" fillId="0" borderId="44" xfId="1" applyFont="1" applyBorder="1">
      <alignment vertical="center"/>
    </xf>
    <xf numFmtId="0" fontId="8" fillId="0" borderId="60" xfId="1" applyFont="1" applyBorder="1">
      <alignment vertical="center"/>
    </xf>
    <xf numFmtId="0" fontId="8" fillId="0" borderId="13" xfId="1" applyFont="1" applyBorder="1">
      <alignment vertical="center"/>
    </xf>
    <xf numFmtId="0" fontId="11" fillId="0" borderId="13" xfId="1" applyFont="1" applyBorder="1">
      <alignment vertical="center"/>
    </xf>
    <xf numFmtId="0" fontId="8" fillId="0" borderId="46" xfId="1" applyFont="1" applyBorder="1">
      <alignment vertical="center"/>
    </xf>
    <xf numFmtId="38" fontId="11" fillId="0" borderId="45" xfId="2" applyFont="1" applyFill="1" applyBorder="1">
      <alignment vertical="center"/>
    </xf>
    <xf numFmtId="38" fontId="11" fillId="0" borderId="60" xfId="2" applyFont="1" applyFill="1" applyBorder="1">
      <alignment vertical="center"/>
    </xf>
    <xf numFmtId="38" fontId="11" fillId="0" borderId="46" xfId="2" applyFont="1" applyFill="1" applyBorder="1">
      <alignment vertical="center"/>
    </xf>
    <xf numFmtId="38" fontId="11" fillId="0" borderId="47" xfId="2" applyFont="1" applyFill="1" applyBorder="1">
      <alignment vertical="center"/>
    </xf>
    <xf numFmtId="38" fontId="11" fillId="0" borderId="13" xfId="2" applyFont="1" applyFill="1" applyBorder="1">
      <alignment vertical="center"/>
    </xf>
    <xf numFmtId="38" fontId="11" fillId="0" borderId="48" xfId="2" applyFont="1" applyFill="1" applyBorder="1">
      <alignment vertical="center"/>
    </xf>
    <xf numFmtId="0" fontId="7" fillId="0" borderId="0" xfId="1" applyFont="1">
      <alignment vertical="center"/>
    </xf>
    <xf numFmtId="38" fontId="8" fillId="0" borderId="0" xfId="2" applyFont="1" applyFill="1">
      <alignment vertical="center"/>
    </xf>
    <xf numFmtId="38" fontId="3" fillId="0" borderId="0" xfId="2" applyFill="1">
      <alignment vertical="center"/>
    </xf>
    <xf numFmtId="38" fontId="3" fillId="0" borderId="0" xfId="2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178" fontId="7" fillId="0" borderId="0" xfId="2" applyNumberFormat="1" applyFont="1" applyFill="1" applyAlignment="1">
      <alignment horizontal="center" vertical="center"/>
    </xf>
    <xf numFmtId="38" fontId="11" fillId="0" borderId="32" xfId="2" applyFont="1" applyFill="1" applyBorder="1" applyAlignment="1" applyProtection="1">
      <alignment vertical="center" shrinkToFit="1"/>
      <protection locked="0"/>
    </xf>
    <xf numFmtId="0" fontId="11" fillId="0" borderId="28" xfId="1" applyFont="1" applyBorder="1">
      <alignment vertical="center"/>
    </xf>
    <xf numFmtId="0" fontId="11" fillId="0" borderId="61" xfId="1" applyFont="1" applyBorder="1" applyProtection="1">
      <alignment vertical="center"/>
      <protection locked="0"/>
    </xf>
    <xf numFmtId="38" fontId="11" fillId="0" borderId="62" xfId="2" applyFont="1" applyFill="1" applyBorder="1" applyProtection="1">
      <alignment vertical="center"/>
      <protection locked="0"/>
    </xf>
    <xf numFmtId="176" fontId="11" fillId="0" borderId="40" xfId="2" applyNumberFormat="1" applyFont="1" applyFill="1" applyBorder="1" applyAlignment="1">
      <alignment vertical="center" shrinkToFit="1"/>
    </xf>
    <xf numFmtId="38" fontId="8" fillId="0" borderId="0" xfId="1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31" fontId="3" fillId="0" borderId="1" xfId="1" applyNumberFormat="1" applyBorder="1" applyAlignment="1">
      <alignment horizontal="left" vertical="center"/>
    </xf>
    <xf numFmtId="0" fontId="3" fillId="0" borderId="1" xfId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38" fontId="7" fillId="0" borderId="6" xfId="2" applyFont="1" applyBorder="1" applyAlignment="1">
      <alignment horizontal="center" vertical="center" shrinkToFit="1"/>
    </xf>
    <xf numFmtId="38" fontId="7" fillId="0" borderId="12" xfId="2" applyFont="1" applyBorder="1" applyAlignment="1">
      <alignment horizontal="center" vertical="center" shrinkToFit="1"/>
    </xf>
    <xf numFmtId="38" fontId="8" fillId="0" borderId="7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23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36" xfId="1" applyFont="1" applyBorder="1" applyAlignment="1">
      <alignment horizontal="left" vertical="center"/>
    </xf>
    <xf numFmtId="0" fontId="8" fillId="0" borderId="54" xfId="1" applyFont="1" applyBorder="1" applyAlignment="1">
      <alignment horizontal="left" vertical="center"/>
    </xf>
    <xf numFmtId="0" fontId="8" fillId="0" borderId="0" xfId="1" applyFont="1">
      <alignment vertical="center"/>
    </xf>
  </cellXfs>
  <cellStyles count="3">
    <cellStyle name="桁区切り 2" xfId="2" xr:uid="{30E687F0-F393-40F2-A45C-8E622C1D0067}"/>
    <cellStyle name="標準" xfId="0" builtinId="0"/>
    <cellStyle name="標準 2" xfId="1" xr:uid="{1736BF60-8D25-435F-B260-C034BCCFF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5F3E-7727-427B-BDB3-CE682C2AE4F8}">
  <sheetPr>
    <pageSetUpPr fitToPage="1"/>
  </sheetPr>
  <dimension ref="A1:Z159"/>
  <sheetViews>
    <sheetView tabSelected="1" workbookViewId="0">
      <pane xSplit="12" ySplit="6" topLeftCell="M10" activePane="bottomRight" state="frozen"/>
      <selection pane="topRight" activeCell="M1" sqref="M1"/>
      <selection pane="bottomLeft" activeCell="A6" sqref="A6"/>
      <selection pane="bottomRight" activeCell="M146" sqref="M146"/>
    </sheetView>
  </sheetViews>
  <sheetFormatPr defaultRowHeight="18.75" x14ac:dyDescent="0.4"/>
  <cols>
    <col min="1" max="1" width="2" customWidth="1"/>
    <col min="2" max="2" width="1.75" customWidth="1"/>
    <col min="3" max="3" width="1.625" customWidth="1"/>
    <col min="5" max="5" width="4.25" customWidth="1"/>
    <col min="6" max="6" width="6.375" customWidth="1"/>
    <col min="7" max="7" width="1.875" customWidth="1"/>
    <col min="8" max="8" width="11.75" customWidth="1"/>
    <col min="9" max="9" width="1.625" customWidth="1"/>
    <col min="10" max="10" width="2" customWidth="1"/>
    <col min="11" max="11" width="11" customWidth="1"/>
    <col min="12" max="12" width="1.625" customWidth="1"/>
    <col min="13" max="16" width="13" customWidth="1"/>
    <col min="17" max="17" width="0" hidden="1" customWidth="1"/>
    <col min="18" max="19" width="17.125" style="1" hidden="1" customWidth="1"/>
    <col min="20" max="20" width="9.625" hidden="1" customWidth="1"/>
    <col min="21" max="22" width="12.875" hidden="1" customWidth="1"/>
    <col min="23" max="23" width="0" hidden="1" customWidth="1"/>
    <col min="24" max="24" width="12.25" hidden="1" customWidth="1"/>
    <col min="25" max="25" width="13.75" hidden="1" customWidth="1"/>
    <col min="26" max="26" width="0" hidden="1" customWidth="1"/>
  </cols>
  <sheetData>
    <row r="1" spans="1:19" ht="18" customHeight="1" x14ac:dyDescent="0.4">
      <c r="B1" s="152" t="s">
        <v>0</v>
      </c>
      <c r="C1" s="152"/>
      <c r="D1" s="152"/>
      <c r="E1" s="152"/>
    </row>
    <row r="2" spans="1:19" x14ac:dyDescent="0.4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9" x14ac:dyDescent="0.4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9" ht="19.5" thickBot="1" x14ac:dyDescent="0.45">
      <c r="A4" s="155"/>
      <c r="B4" s="156"/>
      <c r="C4" s="156"/>
      <c r="D4" s="156"/>
      <c r="E4" s="156"/>
      <c r="F4" s="156"/>
      <c r="G4" s="156"/>
      <c r="H4" s="2"/>
      <c r="I4" s="2"/>
      <c r="J4" s="2"/>
      <c r="K4" s="2"/>
      <c r="L4" s="2"/>
      <c r="M4" s="3"/>
      <c r="N4" s="3"/>
      <c r="O4" s="3"/>
      <c r="P4" s="4" t="s">
        <v>3</v>
      </c>
    </row>
    <row r="5" spans="1:19" x14ac:dyDescent="0.4">
      <c r="A5" s="157" t="s">
        <v>4</v>
      </c>
      <c r="B5" s="158"/>
      <c r="C5" s="158"/>
      <c r="D5" s="158"/>
      <c r="E5" s="158"/>
      <c r="F5" s="159"/>
      <c r="G5" s="163" t="s">
        <v>5</v>
      </c>
      <c r="H5" s="158"/>
      <c r="I5" s="159"/>
      <c r="J5" s="163" t="s">
        <v>6</v>
      </c>
      <c r="K5" s="158"/>
      <c r="L5" s="158"/>
      <c r="M5" s="165" t="s">
        <v>7</v>
      </c>
      <c r="N5" s="167" t="s">
        <v>8</v>
      </c>
      <c r="O5" s="167"/>
      <c r="P5" s="168" t="s">
        <v>9</v>
      </c>
    </row>
    <row r="6" spans="1:19" ht="19.5" thickBot="1" x14ac:dyDescent="0.45">
      <c r="A6" s="160"/>
      <c r="B6" s="161"/>
      <c r="C6" s="161"/>
      <c r="D6" s="161"/>
      <c r="E6" s="161"/>
      <c r="F6" s="162"/>
      <c r="G6" s="164"/>
      <c r="H6" s="161"/>
      <c r="I6" s="162"/>
      <c r="J6" s="164"/>
      <c r="K6" s="161"/>
      <c r="L6" s="161"/>
      <c r="M6" s="166"/>
      <c r="N6" s="5" t="s">
        <v>10</v>
      </c>
      <c r="O6" s="5" t="s">
        <v>11</v>
      </c>
      <c r="P6" s="169"/>
    </row>
    <row r="7" spans="1:19" x14ac:dyDescent="0.4">
      <c r="A7" s="170" t="s">
        <v>12</v>
      </c>
      <c r="B7" s="171"/>
      <c r="C7" s="171"/>
      <c r="D7" s="171"/>
      <c r="E7" s="171"/>
      <c r="F7" s="172"/>
      <c r="G7" s="13"/>
      <c r="H7" s="14"/>
      <c r="I7" s="15"/>
      <c r="J7" s="13"/>
      <c r="K7" s="14"/>
      <c r="L7" s="15"/>
      <c r="M7" s="16"/>
      <c r="N7" s="17"/>
      <c r="O7" s="17"/>
      <c r="P7" s="18"/>
      <c r="R7" s="1" t="s">
        <v>13</v>
      </c>
    </row>
    <row r="8" spans="1:19" x14ac:dyDescent="0.4">
      <c r="A8" s="19"/>
      <c r="B8" s="20" t="s">
        <v>14</v>
      </c>
      <c r="C8" s="21"/>
      <c r="D8" s="22"/>
      <c r="E8" s="23"/>
      <c r="F8" s="20"/>
      <c r="G8" s="24"/>
      <c r="H8" s="25"/>
      <c r="I8" s="26"/>
      <c r="J8" s="24"/>
      <c r="K8" s="25"/>
      <c r="L8" s="26"/>
      <c r="M8" s="27"/>
      <c r="N8" s="28"/>
      <c r="O8" s="28"/>
      <c r="P8" s="29"/>
      <c r="S8" s="1" t="s">
        <v>15</v>
      </c>
    </row>
    <row r="9" spans="1:19" x14ac:dyDescent="0.4">
      <c r="A9" s="19"/>
      <c r="B9" s="20" t="s">
        <v>16</v>
      </c>
      <c r="C9" s="30"/>
      <c r="D9" s="22"/>
      <c r="E9" s="20"/>
      <c r="F9" s="20"/>
      <c r="G9" s="24"/>
      <c r="H9" s="25"/>
      <c r="I9" s="26"/>
      <c r="J9" s="24"/>
      <c r="K9" s="25"/>
      <c r="L9" s="26"/>
      <c r="M9" s="27"/>
      <c r="N9" s="28"/>
      <c r="O9" s="28"/>
      <c r="P9" s="29"/>
      <c r="S9" s="1" t="s">
        <v>17</v>
      </c>
    </row>
    <row r="10" spans="1:19" x14ac:dyDescent="0.4">
      <c r="A10" s="31"/>
      <c r="B10" s="20" t="s">
        <v>18</v>
      </c>
      <c r="C10" s="32"/>
      <c r="D10" s="33"/>
      <c r="E10" s="34"/>
      <c r="F10" s="20"/>
      <c r="G10" s="24" t="s">
        <v>19</v>
      </c>
      <c r="H10" s="25">
        <f>H11</f>
        <v>1000</v>
      </c>
      <c r="I10" s="26" t="s">
        <v>20</v>
      </c>
      <c r="J10" s="24" t="s">
        <v>21</v>
      </c>
      <c r="K10" s="7">
        <f>K11</f>
        <v>70</v>
      </c>
      <c r="L10" s="26" t="s">
        <v>22</v>
      </c>
      <c r="M10" s="35"/>
      <c r="N10" s="36"/>
      <c r="O10" s="36"/>
      <c r="P10" s="37"/>
      <c r="S10" s="1" t="s">
        <v>23</v>
      </c>
    </row>
    <row r="11" spans="1:19" x14ac:dyDescent="0.4">
      <c r="A11" s="31"/>
      <c r="B11" s="38"/>
      <c r="C11" s="20" t="s">
        <v>24</v>
      </c>
      <c r="D11" s="33"/>
      <c r="E11" s="20"/>
      <c r="F11" s="23"/>
      <c r="G11" s="39"/>
      <c r="H11" s="40">
        <v>1000</v>
      </c>
      <c r="I11" s="41"/>
      <c r="J11" s="42"/>
      <c r="K11" s="8">
        <f>SUM(M11:P11)</f>
        <v>70</v>
      </c>
      <c r="L11" s="41"/>
      <c r="M11" s="43">
        <v>70</v>
      </c>
      <c r="N11" s="44"/>
      <c r="O11" s="44"/>
      <c r="P11" s="45"/>
    </row>
    <row r="12" spans="1:19" x14ac:dyDescent="0.4">
      <c r="A12" s="31"/>
      <c r="B12" s="20" t="s">
        <v>25</v>
      </c>
      <c r="C12" s="38"/>
      <c r="D12" s="33"/>
      <c r="E12" s="23"/>
      <c r="F12" s="20"/>
      <c r="G12" s="24" t="s">
        <v>19</v>
      </c>
      <c r="H12" s="25">
        <f>H13</f>
        <v>1000</v>
      </c>
      <c r="I12" s="26" t="s">
        <v>20</v>
      </c>
      <c r="J12" s="24" t="s">
        <v>21</v>
      </c>
      <c r="K12" s="25">
        <f>K13</f>
        <v>1304</v>
      </c>
      <c r="L12" s="26" t="s">
        <v>22</v>
      </c>
      <c r="M12" s="35"/>
      <c r="N12" s="36"/>
      <c r="O12" s="36"/>
      <c r="P12" s="37"/>
      <c r="S12" s="1" t="s">
        <v>26</v>
      </c>
    </row>
    <row r="13" spans="1:19" x14ac:dyDescent="0.4">
      <c r="A13" s="46"/>
      <c r="B13" s="47"/>
      <c r="C13" s="48" t="s">
        <v>27</v>
      </c>
      <c r="D13" s="49"/>
      <c r="E13" s="48"/>
      <c r="F13" s="23"/>
      <c r="G13" s="24"/>
      <c r="H13" s="8">
        <v>1000</v>
      </c>
      <c r="I13" s="50"/>
      <c r="J13" s="51"/>
      <c r="K13" s="8">
        <f>SUM(M13:P13)</f>
        <v>1304</v>
      </c>
      <c r="L13" s="50"/>
      <c r="M13" s="43">
        <v>1304</v>
      </c>
      <c r="N13" s="44"/>
      <c r="O13" s="44"/>
      <c r="P13" s="45"/>
    </row>
    <row r="14" spans="1:19" x14ac:dyDescent="0.4">
      <c r="A14" s="31"/>
      <c r="B14" s="20" t="s">
        <v>28</v>
      </c>
      <c r="C14" s="20"/>
      <c r="D14" s="33"/>
      <c r="E14" s="20"/>
      <c r="F14" s="20"/>
      <c r="G14" s="24" t="s">
        <v>19</v>
      </c>
      <c r="H14" s="25">
        <f>H15</f>
        <v>38000000</v>
      </c>
      <c r="I14" s="26" t="s">
        <v>20</v>
      </c>
      <c r="J14" s="24" t="s">
        <v>21</v>
      </c>
      <c r="K14" s="25">
        <f>K15</f>
        <v>36677410</v>
      </c>
      <c r="L14" s="26" t="s">
        <v>22</v>
      </c>
      <c r="M14" s="35"/>
      <c r="N14" s="36"/>
      <c r="O14" s="36"/>
      <c r="P14" s="37"/>
      <c r="S14" s="1" t="s">
        <v>29</v>
      </c>
    </row>
    <row r="15" spans="1:19" x14ac:dyDescent="0.4">
      <c r="A15" s="31"/>
      <c r="B15" s="20"/>
      <c r="C15" s="20" t="s">
        <v>30</v>
      </c>
      <c r="D15" s="33"/>
      <c r="E15" s="20"/>
      <c r="F15" s="20"/>
      <c r="G15" s="24"/>
      <c r="H15" s="8">
        <v>38000000</v>
      </c>
      <c r="I15" s="50"/>
      <c r="J15" s="51"/>
      <c r="K15" s="8">
        <f>SUM(M15:P15)</f>
        <v>36677410</v>
      </c>
      <c r="L15" s="50"/>
      <c r="M15" s="43">
        <v>11003223</v>
      </c>
      <c r="N15" s="44"/>
      <c r="O15" s="44">
        <v>15404512</v>
      </c>
      <c r="P15" s="45">
        <v>10269675</v>
      </c>
    </row>
    <row r="16" spans="1:19" x14ac:dyDescent="0.4">
      <c r="A16" s="31"/>
      <c r="B16" s="20" t="s">
        <v>31</v>
      </c>
      <c r="C16" s="20"/>
      <c r="D16" s="33"/>
      <c r="E16" s="20"/>
      <c r="F16" s="20"/>
      <c r="G16" s="24" t="s">
        <v>19</v>
      </c>
      <c r="H16" s="25">
        <f>SUM(H17:H21)</f>
        <v>17586500</v>
      </c>
      <c r="I16" s="26" t="s">
        <v>20</v>
      </c>
      <c r="J16" s="24" t="s">
        <v>21</v>
      </c>
      <c r="K16" s="25">
        <f>SUM(K17:K21)</f>
        <v>15576333</v>
      </c>
      <c r="L16" s="26" t="s">
        <v>22</v>
      </c>
      <c r="M16" s="35"/>
      <c r="N16" s="36"/>
      <c r="O16" s="36"/>
      <c r="P16" s="37"/>
      <c r="S16" s="1" t="s">
        <v>32</v>
      </c>
    </row>
    <row r="17" spans="1:19" x14ac:dyDescent="0.4">
      <c r="A17" s="52"/>
      <c r="B17" s="20"/>
      <c r="C17" s="20" t="s">
        <v>33</v>
      </c>
      <c r="D17" s="33"/>
      <c r="E17" s="20"/>
      <c r="F17" s="20"/>
      <c r="G17" s="24"/>
      <c r="H17" s="8">
        <v>3517000</v>
      </c>
      <c r="I17" s="50"/>
      <c r="J17" s="51"/>
      <c r="K17" s="8">
        <f t="shared" ref="K17:K21" si="0">SUM(M17:P17)</f>
        <v>2558200</v>
      </c>
      <c r="L17" s="50"/>
      <c r="M17" s="43">
        <v>2558200</v>
      </c>
      <c r="N17" s="44"/>
      <c r="O17" s="44"/>
      <c r="P17" s="45"/>
    </row>
    <row r="18" spans="1:19" x14ac:dyDescent="0.4">
      <c r="A18" s="31"/>
      <c r="B18" s="38"/>
      <c r="C18" s="20" t="s">
        <v>34</v>
      </c>
      <c r="D18" s="33"/>
      <c r="E18" s="20"/>
      <c r="F18" s="20"/>
      <c r="G18" s="24"/>
      <c r="H18" s="8">
        <v>150000</v>
      </c>
      <c r="I18" s="50"/>
      <c r="J18" s="51"/>
      <c r="K18" s="8">
        <f t="shared" si="0"/>
        <v>71000</v>
      </c>
      <c r="L18" s="50"/>
      <c r="M18" s="43">
        <v>71000</v>
      </c>
      <c r="N18" s="44"/>
      <c r="O18" s="44"/>
      <c r="P18" s="45"/>
    </row>
    <row r="19" spans="1:19" x14ac:dyDescent="0.4">
      <c r="A19" s="31"/>
      <c r="B19" s="38"/>
      <c r="C19" s="20" t="s">
        <v>35</v>
      </c>
      <c r="D19" s="33"/>
      <c r="E19" s="20"/>
      <c r="F19" s="20"/>
      <c r="G19" s="24"/>
      <c r="H19" s="8">
        <v>2670000</v>
      </c>
      <c r="I19" s="50"/>
      <c r="J19" s="51"/>
      <c r="K19" s="8">
        <f t="shared" si="0"/>
        <v>1719200</v>
      </c>
      <c r="L19" s="50"/>
      <c r="M19" s="43">
        <v>1719200</v>
      </c>
      <c r="N19" s="44"/>
      <c r="O19" s="44"/>
      <c r="P19" s="45"/>
    </row>
    <row r="20" spans="1:19" x14ac:dyDescent="0.4">
      <c r="A20" s="31"/>
      <c r="B20" s="38"/>
      <c r="C20" s="20" t="s">
        <v>36</v>
      </c>
      <c r="D20" s="33"/>
      <c r="E20" s="20"/>
      <c r="F20" s="20"/>
      <c r="G20" s="24"/>
      <c r="H20" s="8">
        <v>1450000</v>
      </c>
      <c r="I20" s="50"/>
      <c r="J20" s="51"/>
      <c r="K20" s="8">
        <f t="shared" si="0"/>
        <v>1365912</v>
      </c>
      <c r="L20" s="50"/>
      <c r="M20" s="43"/>
      <c r="N20" s="44">
        <v>1365912</v>
      </c>
      <c r="O20" s="44"/>
      <c r="P20" s="53"/>
    </row>
    <row r="21" spans="1:19" x14ac:dyDescent="0.4">
      <c r="A21" s="31"/>
      <c r="B21" s="20"/>
      <c r="C21" s="20" t="s">
        <v>37</v>
      </c>
      <c r="D21" s="20"/>
      <c r="E21" s="20"/>
      <c r="F21" s="20"/>
      <c r="G21" s="24"/>
      <c r="H21" s="8">
        <v>9799500</v>
      </c>
      <c r="I21" s="50"/>
      <c r="J21" s="51"/>
      <c r="K21" s="8">
        <f t="shared" si="0"/>
        <v>9862021</v>
      </c>
      <c r="L21" s="50"/>
      <c r="M21" s="43"/>
      <c r="N21" s="44"/>
      <c r="O21" s="44">
        <v>9862021</v>
      </c>
      <c r="P21" s="53"/>
    </row>
    <row r="22" spans="1:19" x14ac:dyDescent="0.4">
      <c r="A22" s="31"/>
      <c r="B22" s="20" t="s">
        <v>38</v>
      </c>
      <c r="C22" s="20"/>
      <c r="D22" s="20"/>
      <c r="E22" s="20"/>
      <c r="F22" s="20"/>
      <c r="G22" s="24" t="s">
        <v>19</v>
      </c>
      <c r="H22" s="25">
        <f>SUM(H23:H26)</f>
        <v>17654100</v>
      </c>
      <c r="I22" s="26" t="s">
        <v>20</v>
      </c>
      <c r="J22" s="24" t="s">
        <v>21</v>
      </c>
      <c r="K22" s="25">
        <f>SUM(K23:K26)</f>
        <v>18465220</v>
      </c>
      <c r="L22" s="26" t="s">
        <v>22</v>
      </c>
      <c r="M22" s="35"/>
      <c r="N22" s="36"/>
      <c r="O22" s="36"/>
      <c r="P22" s="54"/>
      <c r="S22" s="1" t="s">
        <v>39</v>
      </c>
    </row>
    <row r="23" spans="1:19" x14ac:dyDescent="0.4">
      <c r="A23" s="31"/>
      <c r="B23" s="20"/>
      <c r="C23" s="20" t="s">
        <v>40</v>
      </c>
      <c r="D23" s="20"/>
      <c r="E23" s="20"/>
      <c r="F23" s="20"/>
      <c r="G23" s="24"/>
      <c r="H23" s="8">
        <v>16640900</v>
      </c>
      <c r="I23" s="50"/>
      <c r="J23" s="51"/>
      <c r="K23" s="8">
        <f t="shared" ref="K23:K26" si="1">SUM(M23:P23)</f>
        <v>16640900</v>
      </c>
      <c r="L23" s="50"/>
      <c r="M23" s="43">
        <v>16640900</v>
      </c>
      <c r="N23" s="44"/>
      <c r="O23" s="44"/>
      <c r="P23" s="53"/>
    </row>
    <row r="24" spans="1:19" x14ac:dyDescent="0.4">
      <c r="A24" s="31"/>
      <c r="B24" s="20"/>
      <c r="C24" s="20" t="s">
        <v>41</v>
      </c>
      <c r="D24" s="20"/>
      <c r="E24" s="20"/>
      <c r="F24" s="20"/>
      <c r="G24" s="24"/>
      <c r="H24" s="8">
        <v>663200</v>
      </c>
      <c r="I24" s="50"/>
      <c r="J24" s="51"/>
      <c r="K24" s="8">
        <f t="shared" si="1"/>
        <v>926320</v>
      </c>
      <c r="L24" s="50"/>
      <c r="M24" s="43">
        <v>100000</v>
      </c>
      <c r="N24" s="44"/>
      <c r="O24" s="44">
        <v>413160</v>
      </c>
      <c r="P24" s="53">
        <v>413160</v>
      </c>
    </row>
    <row r="25" spans="1:19" x14ac:dyDescent="0.4">
      <c r="A25" s="31"/>
      <c r="B25" s="20"/>
      <c r="C25" s="173" t="s">
        <v>42</v>
      </c>
      <c r="D25" s="173"/>
      <c r="E25" s="173"/>
      <c r="F25" s="174"/>
      <c r="G25" s="24"/>
      <c r="H25" s="8">
        <v>150000</v>
      </c>
      <c r="I25" s="50"/>
      <c r="J25" s="51"/>
      <c r="K25" s="8">
        <f t="shared" si="1"/>
        <v>350000</v>
      </c>
      <c r="L25" s="50"/>
      <c r="M25" s="43"/>
      <c r="N25" s="44"/>
      <c r="O25" s="44"/>
      <c r="P25" s="53">
        <v>350000</v>
      </c>
    </row>
    <row r="26" spans="1:19" x14ac:dyDescent="0.4">
      <c r="A26" s="31"/>
      <c r="B26" s="20"/>
      <c r="C26" s="20" t="s">
        <v>43</v>
      </c>
      <c r="D26" s="20"/>
      <c r="E26" s="20"/>
      <c r="F26" s="20"/>
      <c r="G26" s="24"/>
      <c r="H26" s="8">
        <v>200000</v>
      </c>
      <c r="I26" s="50"/>
      <c r="J26" s="51"/>
      <c r="K26" s="8">
        <f t="shared" si="1"/>
        <v>548000</v>
      </c>
      <c r="L26" s="50"/>
      <c r="M26" s="43"/>
      <c r="N26" s="44"/>
      <c r="O26" s="8"/>
      <c r="P26" s="53">
        <v>548000</v>
      </c>
    </row>
    <row r="27" spans="1:19" x14ac:dyDescent="0.4">
      <c r="A27" s="31"/>
      <c r="B27" s="20" t="s">
        <v>44</v>
      </c>
      <c r="C27" s="20"/>
      <c r="D27" s="20"/>
      <c r="E27" s="20"/>
      <c r="F27" s="20"/>
      <c r="G27" s="24" t="s">
        <v>19</v>
      </c>
      <c r="H27" s="25">
        <f>SUM(H28:H31)</f>
        <v>1869000</v>
      </c>
      <c r="I27" s="26" t="s">
        <v>20</v>
      </c>
      <c r="J27" s="24" t="s">
        <v>19</v>
      </c>
      <c r="K27" s="25">
        <f>SUM(K28:K31)</f>
        <v>1488500</v>
      </c>
      <c r="L27" s="26" t="s">
        <v>20</v>
      </c>
      <c r="M27" s="35"/>
      <c r="N27" s="36"/>
      <c r="O27" s="36"/>
      <c r="P27" s="54"/>
    </row>
    <row r="28" spans="1:19" x14ac:dyDescent="0.4">
      <c r="A28" s="31"/>
      <c r="B28" s="20"/>
      <c r="C28" s="20" t="s">
        <v>44</v>
      </c>
      <c r="D28" s="20"/>
      <c r="E28" s="20"/>
      <c r="F28" s="20"/>
      <c r="G28" s="24"/>
      <c r="H28" s="8">
        <v>1293000</v>
      </c>
      <c r="I28" s="50"/>
      <c r="J28" s="51"/>
      <c r="K28" s="8">
        <f t="shared" ref="K28:K29" si="2">SUM(M28:P28)</f>
        <v>932000</v>
      </c>
      <c r="L28" s="50"/>
      <c r="M28" s="43"/>
      <c r="N28" s="44"/>
      <c r="O28" s="44"/>
      <c r="P28" s="53">
        <v>932000</v>
      </c>
      <c r="S28" s="1" t="s">
        <v>45</v>
      </c>
    </row>
    <row r="29" spans="1:19" x14ac:dyDescent="0.4">
      <c r="A29" s="31"/>
      <c r="B29" s="20"/>
      <c r="C29" s="20" t="s">
        <v>46</v>
      </c>
      <c r="D29" s="20"/>
      <c r="E29" s="20"/>
      <c r="F29" s="20"/>
      <c r="G29" s="24"/>
      <c r="H29" s="8">
        <v>576000</v>
      </c>
      <c r="I29" s="50"/>
      <c r="J29" s="51"/>
      <c r="K29" s="8">
        <f t="shared" si="2"/>
        <v>556500</v>
      </c>
      <c r="L29" s="50"/>
      <c r="M29" s="43"/>
      <c r="N29" s="44"/>
      <c r="O29" s="44">
        <v>556500</v>
      </c>
      <c r="P29" s="53"/>
    </row>
    <row r="30" spans="1:19" x14ac:dyDescent="0.4">
      <c r="A30" s="31"/>
      <c r="B30" s="20" t="s">
        <v>47</v>
      </c>
      <c r="C30" s="20"/>
      <c r="D30" s="20"/>
      <c r="E30" s="20"/>
      <c r="F30" s="20"/>
      <c r="G30" s="24" t="s">
        <v>19</v>
      </c>
      <c r="H30" s="25">
        <f>SUM(H31)</f>
        <v>0</v>
      </c>
      <c r="I30" s="26" t="s">
        <v>20</v>
      </c>
      <c r="J30" s="24" t="s">
        <v>19</v>
      </c>
      <c r="K30" s="25">
        <f>SUM(K31)</f>
        <v>0</v>
      </c>
      <c r="L30" s="26" t="s">
        <v>20</v>
      </c>
      <c r="M30" s="35"/>
      <c r="N30" s="36"/>
      <c r="O30" s="36"/>
      <c r="P30" s="54"/>
    </row>
    <row r="31" spans="1:19" x14ac:dyDescent="0.4">
      <c r="A31" s="31"/>
      <c r="B31" s="20"/>
      <c r="C31" s="20" t="s">
        <v>47</v>
      </c>
      <c r="D31" s="20"/>
      <c r="E31" s="20"/>
      <c r="F31" s="20"/>
      <c r="G31" s="24"/>
      <c r="H31" s="8"/>
      <c r="I31" s="50"/>
      <c r="J31" s="51"/>
      <c r="K31" s="8">
        <f>SUM(M31:P31)</f>
        <v>0</v>
      </c>
      <c r="L31" s="50"/>
      <c r="M31" s="43"/>
      <c r="N31" s="44"/>
      <c r="O31" s="44"/>
      <c r="P31" s="53"/>
      <c r="S31" s="1" t="s">
        <v>48</v>
      </c>
    </row>
    <row r="32" spans="1:19" x14ac:dyDescent="0.4">
      <c r="A32" s="31"/>
      <c r="B32" s="20" t="s">
        <v>49</v>
      </c>
      <c r="C32" s="55"/>
      <c r="D32" s="20"/>
      <c r="E32" s="20"/>
      <c r="F32" s="20"/>
      <c r="G32" s="24" t="s">
        <v>19</v>
      </c>
      <c r="H32" s="25">
        <f>SUM(H33:H34)</f>
        <v>221000</v>
      </c>
      <c r="I32" s="26" t="s">
        <v>20</v>
      </c>
      <c r="J32" s="24" t="s">
        <v>21</v>
      </c>
      <c r="K32" s="25">
        <f>SUM(K33:K34)</f>
        <v>805505</v>
      </c>
      <c r="L32" s="26" t="s">
        <v>22</v>
      </c>
      <c r="M32" s="35"/>
      <c r="N32" s="36"/>
      <c r="O32" s="36"/>
      <c r="P32" s="54"/>
      <c r="Q32" s="6"/>
    </row>
    <row r="33" spans="1:19" x14ac:dyDescent="0.4">
      <c r="A33" s="31"/>
      <c r="B33" s="20"/>
      <c r="C33" s="20" t="s">
        <v>50</v>
      </c>
      <c r="D33" s="20"/>
      <c r="E33" s="20"/>
      <c r="F33" s="20"/>
      <c r="G33" s="24"/>
      <c r="H33" s="25">
        <v>1000</v>
      </c>
      <c r="I33" s="26"/>
      <c r="J33" s="24"/>
      <c r="K33" s="25">
        <f t="shared" ref="K33:K34" si="3">SUM(M33:P33)</f>
        <v>32715</v>
      </c>
      <c r="L33" s="26"/>
      <c r="M33" s="35"/>
      <c r="N33" s="36"/>
      <c r="O33" s="36"/>
      <c r="P33" s="54">
        <v>32715</v>
      </c>
      <c r="S33" s="1" t="s">
        <v>51</v>
      </c>
    </row>
    <row r="34" spans="1:19" x14ac:dyDescent="0.4">
      <c r="A34" s="31"/>
      <c r="B34" s="20"/>
      <c r="C34" s="20" t="s">
        <v>52</v>
      </c>
      <c r="D34" s="20"/>
      <c r="E34" s="20"/>
      <c r="F34" s="20"/>
      <c r="G34" s="24"/>
      <c r="H34" s="25">
        <v>220000</v>
      </c>
      <c r="I34" s="26"/>
      <c r="J34" s="24"/>
      <c r="K34" s="25">
        <f t="shared" si="3"/>
        <v>772790</v>
      </c>
      <c r="L34" s="26"/>
      <c r="M34" s="35"/>
      <c r="N34" s="36"/>
      <c r="O34" s="56"/>
      <c r="P34" s="57">
        <v>772790</v>
      </c>
    </row>
    <row r="35" spans="1:19" x14ac:dyDescent="0.4">
      <c r="A35" s="58"/>
      <c r="B35" s="59"/>
      <c r="C35" s="60" t="s">
        <v>53</v>
      </c>
      <c r="D35" s="59"/>
      <c r="E35" s="60"/>
      <c r="F35" s="61"/>
      <c r="G35" s="62"/>
      <c r="H35" s="63">
        <f>SUM(H10,H12,H14,H16,H22,H27,H32)</f>
        <v>75332600</v>
      </c>
      <c r="I35" s="64"/>
      <c r="J35" s="62"/>
      <c r="K35" s="63">
        <f>K10+K12+K14+K16+K22+K27+K30+K32</f>
        <v>73014342</v>
      </c>
      <c r="L35" s="64"/>
      <c r="M35" s="65">
        <f>SUM(M10:M34)</f>
        <v>32093897</v>
      </c>
      <c r="N35" s="66">
        <f>SUM(N10:N34)</f>
        <v>1365912</v>
      </c>
      <c r="O35" s="66">
        <f>SUM(O10:O34)</f>
        <v>26236193</v>
      </c>
      <c r="P35" s="67">
        <f>SUM(P10:P34)</f>
        <v>13318340</v>
      </c>
    </row>
    <row r="36" spans="1:19" x14ac:dyDescent="0.4">
      <c r="A36" s="68"/>
      <c r="B36" s="69" t="s">
        <v>54</v>
      </c>
      <c r="C36" s="70"/>
      <c r="D36" s="70"/>
      <c r="E36" s="23"/>
      <c r="F36" s="23"/>
      <c r="G36" s="39"/>
      <c r="H36" s="7"/>
      <c r="I36" s="71"/>
      <c r="J36" s="39"/>
      <c r="K36" s="7"/>
      <c r="L36" s="71"/>
      <c r="M36" s="72"/>
      <c r="N36" s="73"/>
      <c r="O36" s="73"/>
      <c r="P36" s="74"/>
    </row>
    <row r="37" spans="1:19" x14ac:dyDescent="0.4">
      <c r="A37" s="52"/>
      <c r="B37" s="20" t="s">
        <v>55</v>
      </c>
      <c r="C37" s="20"/>
      <c r="D37" s="33"/>
      <c r="E37" s="20"/>
      <c r="F37" s="20"/>
      <c r="G37" s="24" t="s">
        <v>21</v>
      </c>
      <c r="H37" s="25">
        <f>SUM(H38,H52,H66,H80,H82)</f>
        <v>43745397</v>
      </c>
      <c r="I37" s="26" t="s">
        <v>20</v>
      </c>
      <c r="J37" s="24" t="s">
        <v>21</v>
      </c>
      <c r="K37" s="25">
        <f>SUM(K38,K52,K66,K80,K82)</f>
        <v>34303926</v>
      </c>
      <c r="L37" s="26" t="s">
        <v>22</v>
      </c>
      <c r="M37" s="35"/>
      <c r="N37" s="36"/>
      <c r="O37" s="36"/>
      <c r="P37" s="37"/>
      <c r="S37" s="1" t="s">
        <v>56</v>
      </c>
    </row>
    <row r="38" spans="1:19" x14ac:dyDescent="0.4">
      <c r="A38" s="52"/>
      <c r="B38" s="20"/>
      <c r="C38" s="20" t="s">
        <v>57</v>
      </c>
      <c r="D38" s="33"/>
      <c r="E38" s="20"/>
      <c r="F38" s="20"/>
      <c r="G38" s="24" t="s">
        <v>21</v>
      </c>
      <c r="H38" s="25">
        <f>SUM(H39:H51)</f>
        <v>17189200</v>
      </c>
      <c r="I38" s="26" t="s">
        <v>20</v>
      </c>
      <c r="J38" s="24" t="s">
        <v>21</v>
      </c>
      <c r="K38" s="25">
        <f>SUM(K39:K51)</f>
        <v>9063698</v>
      </c>
      <c r="L38" s="26" t="s">
        <v>22</v>
      </c>
      <c r="M38" s="35"/>
      <c r="N38" s="36"/>
      <c r="O38" s="36"/>
      <c r="P38" s="37"/>
      <c r="S38" s="1" t="s">
        <v>58</v>
      </c>
    </row>
    <row r="39" spans="1:19" x14ac:dyDescent="0.4">
      <c r="A39" s="52"/>
      <c r="B39" s="20"/>
      <c r="C39" s="20"/>
      <c r="D39" s="20" t="s">
        <v>59</v>
      </c>
      <c r="E39" s="20"/>
      <c r="F39" s="20"/>
      <c r="G39" s="24"/>
      <c r="H39" s="8">
        <v>194000</v>
      </c>
      <c r="I39" s="50"/>
      <c r="J39" s="51"/>
      <c r="K39" s="8">
        <f>SUM(M39:P39)</f>
        <v>137340</v>
      </c>
      <c r="L39" s="50"/>
      <c r="M39" s="43">
        <v>137340</v>
      </c>
      <c r="N39" s="44"/>
      <c r="O39" s="44"/>
      <c r="P39" s="45"/>
      <c r="S39" s="1" t="s">
        <v>60</v>
      </c>
    </row>
    <row r="40" spans="1:19" x14ac:dyDescent="0.4">
      <c r="A40" s="52"/>
      <c r="B40" s="20"/>
      <c r="C40" s="20"/>
      <c r="D40" s="20" t="s">
        <v>61</v>
      </c>
      <c r="E40" s="20"/>
      <c r="F40" s="20"/>
      <c r="G40" s="24"/>
      <c r="H40" s="8">
        <v>611000</v>
      </c>
      <c r="I40" s="50"/>
      <c r="J40" s="51"/>
      <c r="K40" s="8">
        <f t="shared" ref="K40:K51" si="4">SUM(M40:P40)</f>
        <v>377201</v>
      </c>
      <c r="L40" s="50"/>
      <c r="M40" s="43">
        <v>377201</v>
      </c>
      <c r="N40" s="44"/>
      <c r="O40" s="44"/>
      <c r="P40" s="45"/>
    </row>
    <row r="41" spans="1:19" x14ac:dyDescent="0.4">
      <c r="A41" s="52"/>
      <c r="B41" s="20"/>
      <c r="C41" s="20"/>
      <c r="D41" s="20" t="s">
        <v>62</v>
      </c>
      <c r="E41" s="20"/>
      <c r="F41" s="20"/>
      <c r="G41" s="24"/>
      <c r="H41" s="8">
        <v>3092000</v>
      </c>
      <c r="I41" s="50"/>
      <c r="J41" s="51"/>
      <c r="K41" s="8">
        <f t="shared" si="4"/>
        <v>2128747</v>
      </c>
      <c r="L41" s="50"/>
      <c r="M41" s="43">
        <v>2128747</v>
      </c>
      <c r="N41" s="44"/>
      <c r="O41" s="44"/>
      <c r="P41" s="45"/>
    </row>
    <row r="42" spans="1:19" x14ac:dyDescent="0.4">
      <c r="A42" s="52"/>
      <c r="B42" s="20"/>
      <c r="C42" s="20"/>
      <c r="D42" s="20" t="s">
        <v>63</v>
      </c>
      <c r="E42" s="20"/>
      <c r="F42" s="20"/>
      <c r="G42" s="24"/>
      <c r="H42" s="8">
        <v>1090000</v>
      </c>
      <c r="I42" s="50"/>
      <c r="J42" s="51"/>
      <c r="K42" s="8">
        <f t="shared" si="4"/>
        <v>737422</v>
      </c>
      <c r="L42" s="50"/>
      <c r="M42" s="43">
        <v>737422</v>
      </c>
      <c r="N42" s="44"/>
      <c r="O42" s="44"/>
      <c r="P42" s="45"/>
    </row>
    <row r="43" spans="1:19" x14ac:dyDescent="0.4">
      <c r="A43" s="52"/>
      <c r="B43" s="20"/>
      <c r="C43" s="20"/>
      <c r="D43" s="20" t="s">
        <v>64</v>
      </c>
      <c r="E43" s="20"/>
      <c r="F43" s="20"/>
      <c r="G43" s="24"/>
      <c r="H43" s="8">
        <v>6450000</v>
      </c>
      <c r="I43" s="50"/>
      <c r="J43" s="51"/>
      <c r="K43" s="8">
        <f t="shared" si="4"/>
        <v>3580013</v>
      </c>
      <c r="L43" s="50"/>
      <c r="M43" s="43">
        <f>3578795+1218</f>
        <v>3580013</v>
      </c>
      <c r="N43" s="44"/>
      <c r="O43" s="44"/>
      <c r="P43" s="45"/>
    </row>
    <row r="44" spans="1:19" x14ac:dyDescent="0.4">
      <c r="A44" s="52"/>
      <c r="B44" s="20"/>
      <c r="C44" s="20"/>
      <c r="D44" s="20" t="s">
        <v>65</v>
      </c>
      <c r="E44" s="20"/>
      <c r="F44" s="20"/>
      <c r="G44" s="24"/>
      <c r="H44" s="8">
        <v>320000</v>
      </c>
      <c r="I44" s="50"/>
      <c r="J44" s="51"/>
      <c r="K44" s="8">
        <f t="shared" si="4"/>
        <v>165256</v>
      </c>
      <c r="L44" s="50"/>
      <c r="M44" s="43">
        <v>165256</v>
      </c>
      <c r="N44" s="44"/>
      <c r="O44" s="44"/>
      <c r="P44" s="45"/>
    </row>
    <row r="45" spans="1:19" x14ac:dyDescent="0.4">
      <c r="A45" s="52"/>
      <c r="B45" s="20"/>
      <c r="C45" s="20"/>
      <c r="D45" s="20" t="s">
        <v>66</v>
      </c>
      <c r="E45" s="20"/>
      <c r="F45" s="20"/>
      <c r="G45" s="24"/>
      <c r="H45" s="8">
        <v>705000</v>
      </c>
      <c r="I45" s="50"/>
      <c r="J45" s="51"/>
      <c r="K45" s="8">
        <f t="shared" si="4"/>
        <v>347250</v>
      </c>
      <c r="L45" s="50"/>
      <c r="M45" s="43">
        <v>347250</v>
      </c>
      <c r="N45" s="44"/>
      <c r="O45" s="44"/>
      <c r="P45" s="45"/>
    </row>
    <row r="46" spans="1:19" x14ac:dyDescent="0.4">
      <c r="A46" s="52"/>
      <c r="B46" s="20"/>
      <c r="C46" s="20"/>
      <c r="D46" s="20" t="s">
        <v>67</v>
      </c>
      <c r="E46" s="20"/>
      <c r="F46" s="20"/>
      <c r="G46" s="24"/>
      <c r="H46" s="8">
        <v>0</v>
      </c>
      <c r="I46" s="50"/>
      <c r="J46" s="51"/>
      <c r="K46" s="8">
        <f t="shared" si="4"/>
        <v>0</v>
      </c>
      <c r="L46" s="50"/>
      <c r="M46" s="43">
        <v>0</v>
      </c>
      <c r="N46" s="44"/>
      <c r="O46" s="44"/>
      <c r="P46" s="45"/>
    </row>
    <row r="47" spans="1:19" x14ac:dyDescent="0.4">
      <c r="A47" s="52"/>
      <c r="B47" s="20"/>
      <c r="C47" s="20"/>
      <c r="D47" s="20" t="s">
        <v>68</v>
      </c>
      <c r="E47" s="20"/>
      <c r="F47" s="20"/>
      <c r="G47" s="24"/>
      <c r="H47" s="8">
        <v>3058000</v>
      </c>
      <c r="I47" s="50"/>
      <c r="J47" s="51"/>
      <c r="K47" s="8">
        <f t="shared" si="4"/>
        <v>429680</v>
      </c>
      <c r="L47" s="50"/>
      <c r="M47" s="43">
        <v>429680</v>
      </c>
      <c r="N47" s="44"/>
      <c r="O47" s="44"/>
      <c r="P47" s="45"/>
    </row>
    <row r="48" spans="1:19" x14ac:dyDescent="0.4">
      <c r="A48" s="52"/>
      <c r="B48" s="20"/>
      <c r="C48" s="20"/>
      <c r="D48" s="20" t="s">
        <v>69</v>
      </c>
      <c r="E48" s="20"/>
      <c r="F48" s="20"/>
      <c r="G48" s="24"/>
      <c r="H48" s="8">
        <v>125000</v>
      </c>
      <c r="I48" s="50"/>
      <c r="J48" s="51"/>
      <c r="K48" s="8">
        <f t="shared" si="4"/>
        <v>57288</v>
      </c>
      <c r="L48" s="50"/>
      <c r="M48" s="43">
        <v>57288</v>
      </c>
      <c r="N48" s="44"/>
      <c r="O48" s="44"/>
      <c r="P48" s="45"/>
    </row>
    <row r="49" spans="1:19" x14ac:dyDescent="0.4">
      <c r="A49" s="52"/>
      <c r="B49" s="20"/>
      <c r="C49" s="20"/>
      <c r="D49" s="20" t="s">
        <v>70</v>
      </c>
      <c r="E49" s="20"/>
      <c r="F49" s="20"/>
      <c r="G49" s="24"/>
      <c r="H49" s="8">
        <v>190000</v>
      </c>
      <c r="I49" s="50"/>
      <c r="J49" s="51"/>
      <c r="K49" s="8">
        <f t="shared" si="4"/>
        <v>60500</v>
      </c>
      <c r="L49" s="50"/>
      <c r="M49" s="43">
        <v>60500</v>
      </c>
      <c r="N49" s="44"/>
      <c r="O49" s="44"/>
      <c r="P49" s="45"/>
    </row>
    <row r="50" spans="1:19" x14ac:dyDescent="0.4">
      <c r="A50" s="52"/>
      <c r="B50" s="20"/>
      <c r="C50" s="20"/>
      <c r="D50" s="20" t="s">
        <v>71</v>
      </c>
      <c r="E50" s="20"/>
      <c r="F50" s="20"/>
      <c r="G50" s="24"/>
      <c r="H50" s="8">
        <v>1354200</v>
      </c>
      <c r="I50" s="50"/>
      <c r="J50" s="51"/>
      <c r="K50" s="8">
        <f t="shared" si="4"/>
        <v>1043001</v>
      </c>
      <c r="L50" s="50"/>
      <c r="M50" s="43">
        <v>1043001</v>
      </c>
      <c r="N50" s="44"/>
      <c r="O50" s="44"/>
      <c r="P50" s="45"/>
    </row>
    <row r="51" spans="1:19" x14ac:dyDescent="0.4">
      <c r="A51" s="52"/>
      <c r="B51" s="20"/>
      <c r="C51" s="20"/>
      <c r="D51" s="20" t="s">
        <v>72</v>
      </c>
      <c r="E51" s="20"/>
      <c r="F51" s="20"/>
      <c r="G51" s="24"/>
      <c r="H51" s="8"/>
      <c r="I51" s="50"/>
      <c r="J51" s="51"/>
      <c r="K51" s="8">
        <f t="shared" si="4"/>
        <v>0</v>
      </c>
      <c r="L51" s="50"/>
      <c r="M51" s="43">
        <v>0</v>
      </c>
      <c r="N51" s="44"/>
      <c r="O51" s="44"/>
      <c r="P51" s="45"/>
    </row>
    <row r="52" spans="1:19" x14ac:dyDescent="0.4">
      <c r="A52" s="52"/>
      <c r="B52" s="20"/>
      <c r="C52" s="20" t="s">
        <v>73</v>
      </c>
      <c r="D52" s="33"/>
      <c r="E52" s="20"/>
      <c r="F52" s="20"/>
      <c r="G52" s="24" t="s">
        <v>21</v>
      </c>
      <c r="H52" s="25">
        <f>SUM(H53:H65)</f>
        <v>3052550</v>
      </c>
      <c r="I52" s="26" t="s">
        <v>20</v>
      </c>
      <c r="J52" s="24" t="s">
        <v>21</v>
      </c>
      <c r="K52" s="25">
        <f>SUM(K53:K65)</f>
        <v>2039928</v>
      </c>
      <c r="L52" s="26" t="s">
        <v>22</v>
      </c>
      <c r="M52" s="35"/>
      <c r="N52" s="36"/>
      <c r="O52" s="36"/>
      <c r="P52" s="37"/>
      <c r="S52" s="1" t="s">
        <v>74</v>
      </c>
    </row>
    <row r="53" spans="1:19" x14ac:dyDescent="0.4">
      <c r="A53" s="52"/>
      <c r="B53" s="20"/>
      <c r="C53" s="20"/>
      <c r="D53" s="75" t="s">
        <v>59</v>
      </c>
      <c r="E53" s="20"/>
      <c r="F53" s="20"/>
      <c r="G53" s="24"/>
      <c r="H53" s="8"/>
      <c r="I53" s="50"/>
      <c r="J53" s="51"/>
      <c r="K53" s="8">
        <f t="shared" ref="K53:K65" si="5">SUM(M53:P53)</f>
        <v>0</v>
      </c>
      <c r="L53" s="50"/>
      <c r="M53" s="43">
        <v>0</v>
      </c>
      <c r="N53" s="44"/>
      <c r="O53" s="44"/>
      <c r="P53" s="45"/>
    </row>
    <row r="54" spans="1:19" x14ac:dyDescent="0.4">
      <c r="A54" s="52"/>
      <c r="B54" s="20"/>
      <c r="C54" s="20"/>
      <c r="D54" s="20" t="s">
        <v>61</v>
      </c>
      <c r="E54" s="20"/>
      <c r="F54" s="20"/>
      <c r="G54" s="24"/>
      <c r="H54" s="8">
        <v>30000</v>
      </c>
      <c r="I54" s="50"/>
      <c r="J54" s="51"/>
      <c r="K54" s="8">
        <f t="shared" si="5"/>
        <v>2400</v>
      </c>
      <c r="L54" s="50"/>
      <c r="M54" s="43">
        <v>2400</v>
      </c>
      <c r="N54" s="44"/>
      <c r="O54" s="44"/>
      <c r="P54" s="45"/>
    </row>
    <row r="55" spans="1:19" x14ac:dyDescent="0.4">
      <c r="A55" s="52"/>
      <c r="B55" s="20"/>
      <c r="C55" s="20"/>
      <c r="D55" s="20" t="s">
        <v>62</v>
      </c>
      <c r="E55" s="20"/>
      <c r="F55" s="20"/>
      <c r="G55" s="24"/>
      <c r="H55" s="8">
        <v>116000</v>
      </c>
      <c r="I55" s="50"/>
      <c r="J55" s="51"/>
      <c r="K55" s="8">
        <f t="shared" si="5"/>
        <v>34940</v>
      </c>
      <c r="L55" s="50"/>
      <c r="M55" s="43">
        <v>34940</v>
      </c>
      <c r="N55" s="44"/>
      <c r="O55" s="44"/>
      <c r="P55" s="45"/>
    </row>
    <row r="56" spans="1:19" x14ac:dyDescent="0.4">
      <c r="A56" s="52"/>
      <c r="B56" s="20"/>
      <c r="C56" s="20"/>
      <c r="D56" s="20" t="s">
        <v>63</v>
      </c>
      <c r="E56" s="20"/>
      <c r="F56" s="20"/>
      <c r="G56" s="24"/>
      <c r="H56" s="8">
        <v>24000</v>
      </c>
      <c r="I56" s="50"/>
      <c r="J56" s="51"/>
      <c r="K56" s="8">
        <f t="shared" si="5"/>
        <v>42934</v>
      </c>
      <c r="L56" s="50"/>
      <c r="M56" s="43">
        <v>42934</v>
      </c>
      <c r="N56" s="44"/>
      <c r="O56" s="44"/>
      <c r="P56" s="45"/>
    </row>
    <row r="57" spans="1:19" x14ac:dyDescent="0.4">
      <c r="A57" s="52"/>
      <c r="B57" s="20"/>
      <c r="C57" s="20"/>
      <c r="D57" s="20" t="s">
        <v>64</v>
      </c>
      <c r="E57" s="20"/>
      <c r="F57" s="76"/>
      <c r="G57" s="24"/>
      <c r="H57" s="8"/>
      <c r="I57" s="50"/>
      <c r="J57" s="51"/>
      <c r="K57" s="8">
        <f t="shared" si="5"/>
        <v>74800</v>
      </c>
      <c r="L57" s="50"/>
      <c r="M57" s="43">
        <v>74800</v>
      </c>
      <c r="N57" s="44"/>
      <c r="O57" s="44"/>
      <c r="P57" s="45"/>
    </row>
    <row r="58" spans="1:19" x14ac:dyDescent="0.4">
      <c r="A58" s="52"/>
      <c r="B58" s="20"/>
      <c r="C58" s="20"/>
      <c r="D58" s="20" t="s">
        <v>65</v>
      </c>
      <c r="E58" s="20"/>
      <c r="F58" s="20"/>
      <c r="G58" s="24"/>
      <c r="H58" s="8">
        <v>1810000</v>
      </c>
      <c r="I58" s="50"/>
      <c r="J58" s="51"/>
      <c r="K58" s="8">
        <f t="shared" si="5"/>
        <v>1279752</v>
      </c>
      <c r="L58" s="50"/>
      <c r="M58" s="43">
        <v>1279752</v>
      </c>
      <c r="N58" s="44"/>
      <c r="O58" s="44"/>
      <c r="P58" s="45"/>
    </row>
    <row r="59" spans="1:19" x14ac:dyDescent="0.4">
      <c r="A59" s="52"/>
      <c r="B59" s="20"/>
      <c r="C59" s="20"/>
      <c r="D59" s="20" t="s">
        <v>66</v>
      </c>
      <c r="E59" s="20"/>
      <c r="F59" s="20"/>
      <c r="G59" s="24"/>
      <c r="H59" s="8"/>
      <c r="I59" s="50"/>
      <c r="J59" s="51"/>
      <c r="K59" s="8">
        <f t="shared" si="5"/>
        <v>0</v>
      </c>
      <c r="L59" s="50"/>
      <c r="M59" s="43">
        <v>0</v>
      </c>
      <c r="N59" s="44"/>
      <c r="O59" s="44"/>
      <c r="P59" s="45"/>
    </row>
    <row r="60" spans="1:19" x14ac:dyDescent="0.4">
      <c r="A60" s="52"/>
      <c r="B60" s="20"/>
      <c r="C60" s="20"/>
      <c r="D60" s="20" t="s">
        <v>67</v>
      </c>
      <c r="E60" s="20"/>
      <c r="F60" s="20"/>
      <c r="G60" s="24"/>
      <c r="H60" s="8"/>
      <c r="I60" s="50"/>
      <c r="J60" s="51"/>
      <c r="K60" s="8">
        <f t="shared" si="5"/>
        <v>0</v>
      </c>
      <c r="L60" s="50"/>
      <c r="M60" s="43">
        <v>0</v>
      </c>
      <c r="N60" s="44"/>
      <c r="O60" s="44"/>
      <c r="P60" s="45"/>
    </row>
    <row r="61" spans="1:19" x14ac:dyDescent="0.4">
      <c r="A61" s="52"/>
      <c r="B61" s="20"/>
      <c r="C61" s="20"/>
      <c r="D61" s="20" t="s">
        <v>68</v>
      </c>
      <c r="E61" s="20"/>
      <c r="F61" s="20"/>
      <c r="G61" s="24"/>
      <c r="H61" s="8">
        <v>760000</v>
      </c>
      <c r="I61" s="50"/>
      <c r="J61" s="51"/>
      <c r="K61" s="8">
        <f t="shared" si="5"/>
        <v>320700</v>
      </c>
      <c r="L61" s="50"/>
      <c r="M61" s="43">
        <v>320700</v>
      </c>
      <c r="N61" s="44"/>
      <c r="O61" s="44"/>
      <c r="P61" s="45"/>
      <c r="S61" s="1" t="s">
        <v>75</v>
      </c>
    </row>
    <row r="62" spans="1:19" x14ac:dyDescent="0.4">
      <c r="A62" s="52"/>
      <c r="B62" s="20"/>
      <c r="C62" s="20"/>
      <c r="D62" s="20" t="s">
        <v>69</v>
      </c>
      <c r="E62" s="20"/>
      <c r="F62" s="20"/>
      <c r="G62" s="24"/>
      <c r="H62" s="8"/>
      <c r="I62" s="50"/>
      <c r="J62" s="51"/>
      <c r="K62" s="8">
        <f t="shared" si="5"/>
        <v>0</v>
      </c>
      <c r="L62" s="50"/>
      <c r="M62" s="43">
        <v>0</v>
      </c>
      <c r="N62" s="44"/>
      <c r="O62" s="44"/>
      <c r="P62" s="45"/>
    </row>
    <row r="63" spans="1:19" x14ac:dyDescent="0.4">
      <c r="A63" s="52"/>
      <c r="B63" s="20"/>
      <c r="C63" s="20"/>
      <c r="D63" s="20" t="s">
        <v>70</v>
      </c>
      <c r="E63" s="20"/>
      <c r="F63" s="20"/>
      <c r="G63" s="24"/>
      <c r="H63" s="8"/>
      <c r="I63" s="50"/>
      <c r="J63" s="51"/>
      <c r="K63" s="8">
        <f t="shared" si="5"/>
        <v>0</v>
      </c>
      <c r="L63" s="50"/>
      <c r="M63" s="43">
        <v>0</v>
      </c>
      <c r="N63" s="44"/>
      <c r="O63" s="44"/>
      <c r="P63" s="45"/>
    </row>
    <row r="64" spans="1:19" x14ac:dyDescent="0.4">
      <c r="A64" s="52"/>
      <c r="B64" s="20"/>
      <c r="C64" s="20"/>
      <c r="D64" s="20" t="s">
        <v>71</v>
      </c>
      <c r="E64" s="20"/>
      <c r="F64" s="20"/>
      <c r="G64" s="24"/>
      <c r="H64" s="8">
        <v>312550</v>
      </c>
      <c r="I64" s="50"/>
      <c r="J64" s="51"/>
      <c r="K64" s="8">
        <f t="shared" si="5"/>
        <v>284402</v>
      </c>
      <c r="L64" s="50"/>
      <c r="M64" s="43">
        <v>284402</v>
      </c>
      <c r="N64" s="44"/>
      <c r="O64" s="44"/>
      <c r="P64" s="45"/>
    </row>
    <row r="65" spans="1:19" x14ac:dyDescent="0.4">
      <c r="A65" s="52"/>
      <c r="B65" s="20"/>
      <c r="C65" s="20"/>
      <c r="D65" s="20" t="s">
        <v>72</v>
      </c>
      <c r="E65" s="20"/>
      <c r="F65" s="20"/>
      <c r="G65" s="24"/>
      <c r="H65" s="8"/>
      <c r="I65" s="50"/>
      <c r="J65" s="51"/>
      <c r="K65" s="8">
        <f t="shared" si="5"/>
        <v>0</v>
      </c>
      <c r="L65" s="50"/>
      <c r="M65" s="43">
        <v>0</v>
      </c>
      <c r="N65" s="44"/>
      <c r="O65" s="44"/>
      <c r="P65" s="45"/>
    </row>
    <row r="66" spans="1:19" x14ac:dyDescent="0.4">
      <c r="A66" s="52"/>
      <c r="B66" s="20"/>
      <c r="C66" s="20" t="s">
        <v>76</v>
      </c>
      <c r="D66" s="33"/>
      <c r="E66" s="20"/>
      <c r="F66" s="20"/>
      <c r="G66" s="24" t="s">
        <v>21</v>
      </c>
      <c r="H66" s="25">
        <f>SUM(H67:H80)</f>
        <v>4645000</v>
      </c>
      <c r="I66" s="26" t="s">
        <v>20</v>
      </c>
      <c r="J66" s="24" t="s">
        <v>21</v>
      </c>
      <c r="K66" s="25">
        <f>SUM(K67:K80)</f>
        <v>2846911</v>
      </c>
      <c r="L66" s="26" t="s">
        <v>22</v>
      </c>
      <c r="M66" s="35"/>
      <c r="N66" s="36"/>
      <c r="O66" s="36"/>
      <c r="P66" s="37"/>
    </row>
    <row r="67" spans="1:19" x14ac:dyDescent="0.4">
      <c r="A67" s="52"/>
      <c r="B67" s="20"/>
      <c r="C67" s="20"/>
      <c r="D67" s="20" t="s">
        <v>59</v>
      </c>
      <c r="E67" s="20"/>
      <c r="F67" s="20"/>
      <c r="G67" s="24"/>
      <c r="H67" s="8">
        <v>0</v>
      </c>
      <c r="I67" s="50"/>
      <c r="J67" s="51"/>
      <c r="K67" s="8">
        <f t="shared" ref="K67:K79" si="6">SUM(M67:P67)</f>
        <v>84000</v>
      </c>
      <c r="L67" s="50"/>
      <c r="M67" s="43">
        <v>84000</v>
      </c>
      <c r="N67" s="44"/>
      <c r="O67" s="44"/>
      <c r="P67" s="45"/>
    </row>
    <row r="68" spans="1:19" x14ac:dyDescent="0.4">
      <c r="A68" s="52"/>
      <c r="B68" s="20"/>
      <c r="C68" s="20"/>
      <c r="D68" s="20" t="s">
        <v>61</v>
      </c>
      <c r="E68" s="20"/>
      <c r="F68" s="20"/>
      <c r="G68" s="24"/>
      <c r="H68" s="8">
        <v>310000</v>
      </c>
      <c r="I68" s="50"/>
      <c r="J68" s="51"/>
      <c r="K68" s="8">
        <f t="shared" si="6"/>
        <v>62900</v>
      </c>
      <c r="L68" s="50"/>
      <c r="M68" s="43">
        <v>62900</v>
      </c>
      <c r="N68" s="44"/>
      <c r="O68" s="44"/>
      <c r="P68" s="45"/>
    </row>
    <row r="69" spans="1:19" x14ac:dyDescent="0.4">
      <c r="A69" s="52"/>
      <c r="B69" s="20"/>
      <c r="C69" s="20"/>
      <c r="D69" s="20" t="s">
        <v>62</v>
      </c>
      <c r="E69" s="20"/>
      <c r="F69" s="20"/>
      <c r="G69" s="24"/>
      <c r="H69" s="8">
        <v>960000</v>
      </c>
      <c r="I69" s="50"/>
      <c r="J69" s="51"/>
      <c r="K69" s="8">
        <f t="shared" si="6"/>
        <v>119272</v>
      </c>
      <c r="L69" s="50"/>
      <c r="M69" s="43">
        <v>119272</v>
      </c>
      <c r="N69" s="44"/>
      <c r="O69" s="44"/>
      <c r="P69" s="45"/>
    </row>
    <row r="70" spans="1:19" x14ac:dyDescent="0.4">
      <c r="A70" s="52"/>
      <c r="B70" s="20"/>
      <c r="C70" s="20"/>
      <c r="D70" s="20" t="s">
        <v>63</v>
      </c>
      <c r="E70" s="20"/>
      <c r="F70" s="20"/>
      <c r="G70" s="24"/>
      <c r="H70" s="8">
        <v>40000</v>
      </c>
      <c r="I70" s="50"/>
      <c r="J70" s="51"/>
      <c r="K70" s="8">
        <f t="shared" si="6"/>
        <v>590531</v>
      </c>
      <c r="L70" s="50"/>
      <c r="M70" s="43">
        <v>590531</v>
      </c>
      <c r="N70" s="44"/>
      <c r="O70" s="44"/>
      <c r="P70" s="45"/>
    </row>
    <row r="71" spans="1:19" x14ac:dyDescent="0.4">
      <c r="A71" s="52"/>
      <c r="B71" s="20"/>
      <c r="C71" s="20"/>
      <c r="D71" s="20" t="s">
        <v>64</v>
      </c>
      <c r="E71" s="20"/>
      <c r="F71" s="20"/>
      <c r="G71" s="24"/>
      <c r="H71" s="8">
        <v>50000</v>
      </c>
      <c r="I71" s="50"/>
      <c r="J71" s="51"/>
      <c r="K71" s="8">
        <f t="shared" si="6"/>
        <v>0</v>
      </c>
      <c r="L71" s="50"/>
      <c r="M71" s="43">
        <v>0</v>
      </c>
      <c r="N71" s="44"/>
      <c r="O71" s="44"/>
      <c r="P71" s="45"/>
    </row>
    <row r="72" spans="1:19" x14ac:dyDescent="0.4">
      <c r="A72" s="52"/>
      <c r="B72" s="20"/>
      <c r="C72" s="20"/>
      <c r="D72" s="20" t="s">
        <v>65</v>
      </c>
      <c r="E72" s="20"/>
      <c r="F72" s="20"/>
      <c r="G72" s="24"/>
      <c r="H72" s="8">
        <v>0</v>
      </c>
      <c r="I72" s="50"/>
      <c r="J72" s="51"/>
      <c r="K72" s="8">
        <f t="shared" si="6"/>
        <v>0</v>
      </c>
      <c r="L72" s="50"/>
      <c r="M72" s="43">
        <v>0</v>
      </c>
      <c r="N72" s="44"/>
      <c r="O72" s="44"/>
      <c r="P72" s="45"/>
    </row>
    <row r="73" spans="1:19" x14ac:dyDescent="0.4">
      <c r="A73" s="52"/>
      <c r="B73" s="20"/>
      <c r="C73" s="20"/>
      <c r="D73" s="20" t="s">
        <v>66</v>
      </c>
      <c r="E73" s="20"/>
      <c r="F73" s="20"/>
      <c r="G73" s="24"/>
      <c r="H73" s="8">
        <v>350000</v>
      </c>
      <c r="I73" s="50"/>
      <c r="J73" s="51"/>
      <c r="K73" s="8">
        <f t="shared" si="6"/>
        <v>0</v>
      </c>
      <c r="L73" s="50"/>
      <c r="M73" s="43">
        <v>0</v>
      </c>
      <c r="N73" s="44"/>
      <c r="O73" s="44"/>
      <c r="P73" s="45"/>
    </row>
    <row r="74" spans="1:19" x14ac:dyDescent="0.4">
      <c r="A74" s="52"/>
      <c r="B74" s="20"/>
      <c r="C74" s="20"/>
      <c r="D74" s="20" t="s">
        <v>67</v>
      </c>
      <c r="E74" s="20"/>
      <c r="F74" s="20"/>
      <c r="G74" s="24"/>
      <c r="H74" s="8"/>
      <c r="I74" s="50"/>
      <c r="J74" s="51"/>
      <c r="K74" s="8">
        <f t="shared" si="6"/>
        <v>282000</v>
      </c>
      <c r="L74" s="50"/>
      <c r="M74" s="43">
        <v>282000</v>
      </c>
      <c r="N74" s="44"/>
      <c r="O74" s="44"/>
      <c r="P74" s="45"/>
    </row>
    <row r="75" spans="1:19" x14ac:dyDescent="0.4">
      <c r="A75" s="52"/>
      <c r="B75" s="20"/>
      <c r="C75" s="20"/>
      <c r="D75" s="20" t="s">
        <v>68</v>
      </c>
      <c r="E75" s="20"/>
      <c r="F75" s="20"/>
      <c r="G75" s="24"/>
      <c r="H75" s="8">
        <v>2700000</v>
      </c>
      <c r="I75" s="50"/>
      <c r="J75" s="51"/>
      <c r="K75" s="8">
        <f t="shared" si="6"/>
        <v>1426969</v>
      </c>
      <c r="L75" s="50"/>
      <c r="M75" s="43">
        <v>1426969</v>
      </c>
      <c r="N75" s="44"/>
      <c r="O75" s="44"/>
      <c r="P75" s="45"/>
    </row>
    <row r="76" spans="1:19" x14ac:dyDescent="0.4">
      <c r="A76" s="52"/>
      <c r="B76" s="20"/>
      <c r="C76" s="20"/>
      <c r="D76" s="20" t="s">
        <v>69</v>
      </c>
      <c r="E76" s="20"/>
      <c r="F76" s="20"/>
      <c r="G76" s="24"/>
      <c r="H76" s="8"/>
      <c r="I76" s="50"/>
      <c r="J76" s="51"/>
      <c r="K76" s="8">
        <f t="shared" si="6"/>
        <v>113158</v>
      </c>
      <c r="L76" s="50"/>
      <c r="M76" s="43">
        <v>113158</v>
      </c>
      <c r="N76" s="44"/>
      <c r="O76" s="44"/>
      <c r="P76" s="45"/>
      <c r="S76" s="1" t="s">
        <v>77</v>
      </c>
    </row>
    <row r="77" spans="1:19" x14ac:dyDescent="0.4">
      <c r="A77" s="52"/>
      <c r="B77" s="20"/>
      <c r="C77" s="20"/>
      <c r="D77" s="20" t="s">
        <v>70</v>
      </c>
      <c r="E77" s="20"/>
      <c r="F77" s="20"/>
      <c r="G77" s="24"/>
      <c r="H77" s="8">
        <v>50000</v>
      </c>
      <c r="I77" s="50"/>
      <c r="J77" s="51"/>
      <c r="K77" s="8">
        <f t="shared" si="6"/>
        <v>0</v>
      </c>
      <c r="L77" s="50"/>
      <c r="M77" s="43">
        <v>0</v>
      </c>
      <c r="N77" s="44"/>
      <c r="O77" s="44"/>
      <c r="P77" s="45"/>
    </row>
    <row r="78" spans="1:19" x14ac:dyDescent="0.4">
      <c r="A78" s="52"/>
      <c r="B78" s="20"/>
      <c r="C78" s="20"/>
      <c r="D78" s="20" t="s">
        <v>71</v>
      </c>
      <c r="E78" s="20"/>
      <c r="F78" s="20"/>
      <c r="G78" s="24"/>
      <c r="H78" s="8">
        <v>85000</v>
      </c>
      <c r="I78" s="50"/>
      <c r="J78" s="51"/>
      <c r="K78" s="8">
        <f t="shared" si="6"/>
        <v>44276</v>
      </c>
      <c r="L78" s="50"/>
      <c r="M78" s="43">
        <v>44276</v>
      </c>
      <c r="N78" s="44"/>
      <c r="O78" s="44"/>
      <c r="P78" s="45"/>
      <c r="S78" s="1" t="s">
        <v>78</v>
      </c>
    </row>
    <row r="79" spans="1:19" x14ac:dyDescent="0.4">
      <c r="A79" s="52"/>
      <c r="B79" s="20"/>
      <c r="C79" s="20"/>
      <c r="D79" s="20" t="s">
        <v>72</v>
      </c>
      <c r="E79" s="20"/>
      <c r="F79" s="20"/>
      <c r="G79" s="24"/>
      <c r="H79" s="8">
        <v>100000</v>
      </c>
      <c r="I79" s="50"/>
      <c r="J79" s="51"/>
      <c r="K79" s="8">
        <f t="shared" si="6"/>
        <v>123805</v>
      </c>
      <c r="L79" s="50"/>
      <c r="M79" s="43">
        <v>123805</v>
      </c>
      <c r="N79" s="44"/>
      <c r="O79" s="44"/>
      <c r="P79" s="45"/>
    </row>
    <row r="80" spans="1:19" x14ac:dyDescent="0.4">
      <c r="A80" s="52"/>
      <c r="B80" s="20"/>
      <c r="C80" s="20" t="s">
        <v>79</v>
      </c>
      <c r="D80" s="33"/>
      <c r="E80" s="20"/>
      <c r="F80" s="20"/>
      <c r="G80" s="24" t="s">
        <v>21</v>
      </c>
      <c r="H80" s="25">
        <f>H81</f>
        <v>0</v>
      </c>
      <c r="I80" s="26" t="s">
        <v>20</v>
      </c>
      <c r="J80" s="24" t="s">
        <v>21</v>
      </c>
      <c r="K80" s="25">
        <f>SUM(K81:K81)</f>
        <v>0</v>
      </c>
      <c r="L80" s="26" t="s">
        <v>22</v>
      </c>
      <c r="M80" s="35"/>
      <c r="N80" s="36"/>
      <c r="O80" s="36"/>
      <c r="P80" s="37"/>
    </row>
    <row r="81" spans="1:19" x14ac:dyDescent="0.4">
      <c r="A81" s="52"/>
      <c r="B81" s="20"/>
      <c r="C81" s="20"/>
      <c r="D81" s="20" t="s">
        <v>62</v>
      </c>
      <c r="E81" s="20"/>
      <c r="F81" s="20"/>
      <c r="G81" s="24"/>
      <c r="H81" s="8"/>
      <c r="I81" s="50"/>
      <c r="J81" s="51"/>
      <c r="K81" s="8">
        <f>N81</f>
        <v>0</v>
      </c>
      <c r="L81" s="50"/>
      <c r="M81" s="43">
        <v>0</v>
      </c>
      <c r="N81" s="44">
        <v>0</v>
      </c>
      <c r="O81" s="44"/>
      <c r="P81" s="45"/>
    </row>
    <row r="82" spans="1:19" x14ac:dyDescent="0.4">
      <c r="A82" s="52"/>
      <c r="B82" s="20"/>
      <c r="C82" s="20" t="s">
        <v>80</v>
      </c>
      <c r="D82" s="33"/>
      <c r="E82" s="20"/>
      <c r="F82" s="20"/>
      <c r="G82" s="24" t="s">
        <v>21</v>
      </c>
      <c r="H82" s="25">
        <f>SUM(H83:H96)</f>
        <v>18858647</v>
      </c>
      <c r="I82" s="26" t="s">
        <v>20</v>
      </c>
      <c r="J82" s="24" t="s">
        <v>21</v>
      </c>
      <c r="K82" s="25">
        <f>SUM(K83:K96)</f>
        <v>20353389</v>
      </c>
      <c r="L82" s="26" t="s">
        <v>22</v>
      </c>
      <c r="M82" s="35"/>
      <c r="N82" s="36"/>
      <c r="O82" s="36"/>
      <c r="P82" s="37"/>
    </row>
    <row r="83" spans="1:19" x14ac:dyDescent="0.4">
      <c r="A83" s="52"/>
      <c r="B83" s="20"/>
      <c r="C83" s="20"/>
      <c r="D83" s="20" t="s">
        <v>81</v>
      </c>
      <c r="E83" s="20"/>
      <c r="F83" s="20"/>
      <c r="G83" s="24"/>
      <c r="H83" s="8">
        <v>13362165</v>
      </c>
      <c r="I83" s="50"/>
      <c r="J83" s="51"/>
      <c r="K83" s="8">
        <f t="shared" ref="K83:K96" si="7">SUM(M83:P83)</f>
        <v>13575748</v>
      </c>
      <c r="L83" s="50"/>
      <c r="M83" s="43"/>
      <c r="N83" s="44"/>
      <c r="O83" s="44">
        <v>13575748</v>
      </c>
      <c r="P83" s="45"/>
    </row>
    <row r="84" spans="1:19" x14ac:dyDescent="0.4">
      <c r="A84" s="52"/>
      <c r="B84" s="20"/>
      <c r="C84" s="20"/>
      <c r="D84" s="20" t="s">
        <v>82</v>
      </c>
      <c r="E84" s="20"/>
      <c r="F84" s="20"/>
      <c r="G84" s="24"/>
      <c r="H84" s="8">
        <v>964665</v>
      </c>
      <c r="I84" s="50"/>
      <c r="J84" s="51"/>
      <c r="K84" s="8">
        <f t="shared" si="7"/>
        <v>694882</v>
      </c>
      <c r="L84" s="50"/>
      <c r="M84" s="43"/>
      <c r="N84" s="44"/>
      <c r="O84" s="44">
        <v>694882</v>
      </c>
      <c r="P84" s="45"/>
    </row>
    <row r="85" spans="1:19" x14ac:dyDescent="0.4">
      <c r="A85" s="52"/>
      <c r="B85" s="20"/>
      <c r="C85" s="20"/>
      <c r="D85" s="20" t="s">
        <v>83</v>
      </c>
      <c r="E85" s="20"/>
      <c r="F85" s="20"/>
      <c r="G85" s="24"/>
      <c r="H85" s="8">
        <v>208000</v>
      </c>
      <c r="I85" s="50"/>
      <c r="J85" s="51"/>
      <c r="K85" s="8">
        <f t="shared" si="7"/>
        <v>1232609</v>
      </c>
      <c r="L85" s="50"/>
      <c r="M85" s="43"/>
      <c r="N85" s="44"/>
      <c r="O85" s="44">
        <v>1232609</v>
      </c>
      <c r="P85" s="45"/>
    </row>
    <row r="86" spans="1:19" x14ac:dyDescent="0.4">
      <c r="A86" s="52"/>
      <c r="B86" s="20"/>
      <c r="C86" s="20"/>
      <c r="D86" s="20" t="s">
        <v>84</v>
      </c>
      <c r="E86" s="20"/>
      <c r="F86" s="20"/>
      <c r="G86" s="24"/>
      <c r="H86" s="8">
        <v>2000717</v>
      </c>
      <c r="I86" s="50"/>
      <c r="J86" s="51"/>
      <c r="K86" s="8">
        <f t="shared" si="7"/>
        <v>1817600</v>
      </c>
      <c r="L86" s="50"/>
      <c r="M86" s="43"/>
      <c r="N86" s="44"/>
      <c r="O86" s="44">
        <v>1817600</v>
      </c>
      <c r="P86" s="45"/>
    </row>
    <row r="87" spans="1:19" x14ac:dyDescent="0.4">
      <c r="A87" s="52"/>
      <c r="B87" s="20"/>
      <c r="C87" s="20"/>
      <c r="D87" s="20" t="s">
        <v>85</v>
      </c>
      <c r="E87" s="20"/>
      <c r="F87" s="20"/>
      <c r="G87" s="24"/>
      <c r="H87" s="8">
        <v>202000</v>
      </c>
      <c r="I87" s="50"/>
      <c r="J87" s="51"/>
      <c r="K87" s="8">
        <f t="shared" si="7"/>
        <v>26920</v>
      </c>
      <c r="L87" s="50"/>
      <c r="M87" s="43"/>
      <c r="N87" s="44"/>
      <c r="O87" s="44">
        <v>26920</v>
      </c>
      <c r="P87" s="45"/>
    </row>
    <row r="88" spans="1:19" x14ac:dyDescent="0.4">
      <c r="A88" s="52"/>
      <c r="B88" s="20"/>
      <c r="C88" s="20"/>
      <c r="D88" s="20" t="s">
        <v>86</v>
      </c>
      <c r="E88" s="20"/>
      <c r="F88" s="20"/>
      <c r="G88" s="24"/>
      <c r="H88" s="8">
        <v>1130000</v>
      </c>
      <c r="I88" s="50"/>
      <c r="J88" s="51"/>
      <c r="K88" s="8">
        <f t="shared" si="7"/>
        <v>1181620</v>
      </c>
      <c r="L88" s="50"/>
      <c r="M88" s="43"/>
      <c r="N88" s="44"/>
      <c r="O88" s="44">
        <v>1181620</v>
      </c>
      <c r="P88" s="45"/>
    </row>
    <row r="89" spans="1:19" x14ac:dyDescent="0.4">
      <c r="A89" s="52"/>
      <c r="B89" s="20"/>
      <c r="C89" s="20"/>
      <c r="D89" s="20" t="s">
        <v>87</v>
      </c>
      <c r="E89" s="20"/>
      <c r="F89" s="20"/>
      <c r="G89" s="24"/>
      <c r="H89" s="8">
        <v>200000</v>
      </c>
      <c r="I89" s="50"/>
      <c r="J89" s="51"/>
      <c r="K89" s="8">
        <f t="shared" si="7"/>
        <v>0</v>
      </c>
      <c r="L89" s="50"/>
      <c r="M89" s="43"/>
      <c r="N89" s="44"/>
      <c r="O89" s="44">
        <v>0</v>
      </c>
      <c r="P89" s="45"/>
      <c r="S89" s="1" t="s">
        <v>88</v>
      </c>
    </row>
    <row r="90" spans="1:19" x14ac:dyDescent="0.4">
      <c r="A90" s="52"/>
      <c r="B90" s="20"/>
      <c r="C90" s="20"/>
      <c r="D90" s="20" t="s">
        <v>89</v>
      </c>
      <c r="E90" s="20"/>
      <c r="F90" s="20"/>
      <c r="G90" s="24"/>
      <c r="H90" s="8">
        <v>320000</v>
      </c>
      <c r="I90" s="50"/>
      <c r="J90" s="51"/>
      <c r="K90" s="8">
        <f t="shared" si="7"/>
        <v>371336</v>
      </c>
      <c r="L90" s="50"/>
      <c r="M90" s="43"/>
      <c r="N90" s="44"/>
      <c r="O90" s="44">
        <v>371336</v>
      </c>
      <c r="P90" s="45"/>
    </row>
    <row r="91" spans="1:19" x14ac:dyDescent="0.4">
      <c r="A91" s="52"/>
      <c r="B91" s="20"/>
      <c r="C91" s="20"/>
      <c r="D91" s="20" t="s">
        <v>67</v>
      </c>
      <c r="E91" s="20"/>
      <c r="F91" s="20"/>
      <c r="G91" s="24"/>
      <c r="H91" s="8"/>
      <c r="I91" s="50"/>
      <c r="J91" s="51"/>
      <c r="K91" s="8">
        <f t="shared" si="7"/>
        <v>0</v>
      </c>
      <c r="L91" s="50"/>
      <c r="M91" s="43"/>
      <c r="N91" s="44"/>
      <c r="O91" s="44">
        <v>0</v>
      </c>
      <c r="P91" s="45"/>
    </row>
    <row r="92" spans="1:19" x14ac:dyDescent="0.4">
      <c r="A92" s="52"/>
      <c r="B92" s="20"/>
      <c r="C92" s="20"/>
      <c r="D92" s="20" t="s">
        <v>90</v>
      </c>
      <c r="E92" s="20"/>
      <c r="F92" s="20"/>
      <c r="G92" s="24"/>
      <c r="H92" s="8">
        <v>330000</v>
      </c>
      <c r="I92" s="50"/>
      <c r="J92" s="51"/>
      <c r="K92" s="8">
        <f t="shared" si="7"/>
        <v>1324497</v>
      </c>
      <c r="L92" s="50"/>
      <c r="M92" s="43"/>
      <c r="N92" s="44"/>
      <c r="O92" s="44">
        <v>1324497</v>
      </c>
      <c r="P92" s="45"/>
    </row>
    <row r="93" spans="1:19" x14ac:dyDescent="0.4">
      <c r="A93" s="52"/>
      <c r="B93" s="20"/>
      <c r="C93" s="20"/>
      <c r="D93" s="20" t="s">
        <v>91</v>
      </c>
      <c r="E93" s="20"/>
      <c r="F93" s="20"/>
      <c r="G93" s="24"/>
      <c r="H93" s="8"/>
      <c r="I93" s="50"/>
      <c r="J93" s="51"/>
      <c r="K93" s="8">
        <f t="shared" si="7"/>
        <v>0</v>
      </c>
      <c r="L93" s="50"/>
      <c r="M93" s="43"/>
      <c r="N93" s="44"/>
      <c r="O93" s="44">
        <v>0</v>
      </c>
      <c r="P93" s="45"/>
    </row>
    <row r="94" spans="1:19" x14ac:dyDescent="0.4">
      <c r="A94" s="52"/>
      <c r="B94" s="20"/>
      <c r="C94" s="20"/>
      <c r="D94" s="20" t="s">
        <v>92</v>
      </c>
      <c r="E94" s="20"/>
      <c r="F94" s="20"/>
      <c r="G94" s="24"/>
      <c r="H94" s="8"/>
      <c r="I94" s="50"/>
      <c r="J94" s="51"/>
      <c r="K94" s="8">
        <f t="shared" si="7"/>
        <v>0</v>
      </c>
      <c r="L94" s="50"/>
      <c r="M94" s="43"/>
      <c r="N94" s="44"/>
      <c r="O94" s="44">
        <v>0</v>
      </c>
      <c r="P94" s="45"/>
    </row>
    <row r="95" spans="1:19" x14ac:dyDescent="0.4">
      <c r="A95" s="52"/>
      <c r="B95" s="20"/>
      <c r="C95" s="20"/>
      <c r="D95" s="20" t="s">
        <v>93</v>
      </c>
      <c r="E95" s="20"/>
      <c r="F95" s="20"/>
      <c r="G95" s="24"/>
      <c r="H95" s="8">
        <v>141100</v>
      </c>
      <c r="I95" s="50"/>
      <c r="J95" s="51"/>
      <c r="K95" s="8">
        <f t="shared" si="7"/>
        <v>128177</v>
      </c>
      <c r="L95" s="50"/>
      <c r="M95" s="43"/>
      <c r="N95" s="44"/>
      <c r="O95" s="44">
        <v>128177</v>
      </c>
      <c r="P95" s="45"/>
    </row>
    <row r="96" spans="1:19" x14ac:dyDescent="0.4">
      <c r="A96" s="52"/>
      <c r="B96" s="20"/>
      <c r="C96" s="20"/>
      <c r="D96" s="20" t="s">
        <v>94</v>
      </c>
      <c r="E96" s="20"/>
      <c r="F96" s="20"/>
      <c r="G96" s="24"/>
      <c r="H96" s="8"/>
      <c r="I96" s="50"/>
      <c r="J96" s="51"/>
      <c r="K96" s="8">
        <f t="shared" si="7"/>
        <v>0</v>
      </c>
      <c r="L96" s="50"/>
      <c r="M96" s="43"/>
      <c r="N96" s="44"/>
      <c r="O96" s="44">
        <v>0</v>
      </c>
      <c r="P96" s="45"/>
    </row>
    <row r="97" spans="1:26" x14ac:dyDescent="0.4">
      <c r="A97" s="52"/>
      <c r="B97" s="20" t="s">
        <v>95</v>
      </c>
      <c r="C97" s="20"/>
      <c r="D97" s="33"/>
      <c r="E97" s="20"/>
      <c r="F97" s="20"/>
      <c r="G97" s="24" t="s">
        <v>21</v>
      </c>
      <c r="H97" s="25">
        <f>SUM(H98:H122)</f>
        <v>27003155</v>
      </c>
      <c r="I97" s="26" t="s">
        <v>20</v>
      </c>
      <c r="J97" s="24" t="s">
        <v>21</v>
      </c>
      <c r="K97" s="25">
        <f>SUM(K98:K122)</f>
        <v>26448981</v>
      </c>
      <c r="L97" s="26" t="s">
        <v>22</v>
      </c>
      <c r="M97" s="35"/>
      <c r="N97" s="36"/>
      <c r="O97" s="36"/>
      <c r="P97" s="37"/>
    </row>
    <row r="98" spans="1:26" x14ac:dyDescent="0.4">
      <c r="A98" s="52"/>
      <c r="B98" s="20"/>
      <c r="C98" s="20" t="s">
        <v>96</v>
      </c>
      <c r="D98" s="33"/>
      <c r="E98" s="20"/>
      <c r="F98" s="20"/>
      <c r="G98" s="24"/>
      <c r="H98" s="8">
        <v>13600000</v>
      </c>
      <c r="I98" s="50"/>
      <c r="J98" s="51"/>
      <c r="K98" s="8">
        <f t="shared" ref="K98:K121" si="8">SUM(M98:P98)</f>
        <v>12574641</v>
      </c>
      <c r="L98" s="50"/>
      <c r="M98" s="43">
        <v>9294301</v>
      </c>
      <c r="N98" s="44">
        <v>410042</v>
      </c>
      <c r="O98" s="44">
        <v>2870298</v>
      </c>
      <c r="P98" s="45"/>
      <c r="U98" s="9" t="s">
        <v>96</v>
      </c>
      <c r="V98" s="10">
        <v>13668090</v>
      </c>
      <c r="X98">
        <v>1093449</v>
      </c>
      <c r="Y98" s="11">
        <f>+K98+X98</f>
        <v>13668090</v>
      </c>
      <c r="Z98" s="11">
        <f>+V98-Y98</f>
        <v>0</v>
      </c>
    </row>
    <row r="99" spans="1:26" x14ac:dyDescent="0.4">
      <c r="A99" s="52"/>
      <c r="B99" s="20"/>
      <c r="C99" s="20" t="s">
        <v>97</v>
      </c>
      <c r="D99" s="20"/>
      <c r="E99" s="20"/>
      <c r="F99" s="20"/>
      <c r="G99" s="24"/>
      <c r="H99" s="8">
        <v>202513</v>
      </c>
      <c r="I99" s="50"/>
      <c r="J99" s="51"/>
      <c r="K99" s="8">
        <f t="shared" si="8"/>
        <v>307049</v>
      </c>
      <c r="L99" s="50"/>
      <c r="M99" s="43">
        <v>226950</v>
      </c>
      <c r="N99" s="44">
        <v>10012</v>
      </c>
      <c r="O99" s="44">
        <v>70087</v>
      </c>
      <c r="P99" s="45"/>
      <c r="U99" s="9" t="s">
        <v>97</v>
      </c>
      <c r="V99" s="10">
        <v>333750</v>
      </c>
      <c r="X99">
        <v>26701</v>
      </c>
      <c r="Y99" s="11">
        <f t="shared" ref="Y99:Y120" si="9">+K99+X99</f>
        <v>333750</v>
      </c>
      <c r="Z99" s="11">
        <f t="shared" ref="Z99:Z120" si="10">+V99-Y99</f>
        <v>0</v>
      </c>
    </row>
    <row r="100" spans="1:26" x14ac:dyDescent="0.4">
      <c r="A100" s="52"/>
      <c r="B100" s="20"/>
      <c r="C100" s="20" t="s">
        <v>98</v>
      </c>
      <c r="D100" s="33"/>
      <c r="E100" s="20"/>
      <c r="F100" s="20"/>
      <c r="G100" s="24"/>
      <c r="H100" s="8">
        <v>1870000</v>
      </c>
      <c r="I100" s="50"/>
      <c r="J100" s="51"/>
      <c r="K100" s="8">
        <f t="shared" si="8"/>
        <v>1996996</v>
      </c>
      <c r="L100" s="50"/>
      <c r="M100" s="43">
        <v>1476041</v>
      </c>
      <c r="N100" s="44">
        <v>65119</v>
      </c>
      <c r="O100" s="44">
        <v>455836</v>
      </c>
      <c r="P100" s="45"/>
      <c r="U100" s="9" t="s">
        <v>98</v>
      </c>
      <c r="V100" s="10">
        <v>2170649</v>
      </c>
      <c r="X100">
        <v>173653</v>
      </c>
      <c r="Y100" s="11">
        <f t="shared" si="9"/>
        <v>2170649</v>
      </c>
      <c r="Z100" s="11">
        <f t="shared" si="10"/>
        <v>0</v>
      </c>
    </row>
    <row r="101" spans="1:26" x14ac:dyDescent="0.4">
      <c r="A101" s="52"/>
      <c r="B101" s="20"/>
      <c r="C101" s="20" t="s">
        <v>82</v>
      </c>
      <c r="D101" s="33"/>
      <c r="E101" s="20"/>
      <c r="F101" s="20"/>
      <c r="G101" s="24"/>
      <c r="H101" s="8">
        <v>425850</v>
      </c>
      <c r="I101" s="50"/>
      <c r="J101" s="51"/>
      <c r="K101" s="8">
        <f t="shared" si="8"/>
        <v>0</v>
      </c>
      <c r="L101" s="50"/>
      <c r="M101" s="43"/>
      <c r="N101" s="44"/>
      <c r="O101" s="44"/>
      <c r="P101" s="45"/>
      <c r="U101" s="9" t="s">
        <v>82</v>
      </c>
      <c r="V101" s="10">
        <v>2702415</v>
      </c>
      <c r="X101">
        <v>216194</v>
      </c>
      <c r="Y101" s="11">
        <f t="shared" si="9"/>
        <v>216194</v>
      </c>
      <c r="Z101" s="11">
        <f t="shared" si="10"/>
        <v>2486221</v>
      </c>
    </row>
    <row r="102" spans="1:26" x14ac:dyDescent="0.4">
      <c r="A102" s="52"/>
      <c r="B102" s="20"/>
      <c r="C102" s="20" t="s">
        <v>83</v>
      </c>
      <c r="D102" s="33"/>
      <c r="E102" s="20"/>
      <c r="F102" s="20"/>
      <c r="G102" s="24"/>
      <c r="H102" s="8">
        <v>1265792</v>
      </c>
      <c r="I102" s="50"/>
      <c r="J102" s="51"/>
      <c r="K102" s="8">
        <f t="shared" si="8"/>
        <v>507617</v>
      </c>
      <c r="L102" s="50"/>
      <c r="M102" s="43">
        <v>375196</v>
      </c>
      <c r="N102" s="44">
        <v>16552</v>
      </c>
      <c r="O102" s="44">
        <v>115869</v>
      </c>
      <c r="P102" s="45"/>
      <c r="U102" s="9" t="s">
        <v>83</v>
      </c>
      <c r="V102" s="10">
        <v>551760</v>
      </c>
      <c r="X102">
        <v>44143</v>
      </c>
      <c r="Y102" s="11">
        <f t="shared" si="9"/>
        <v>551760</v>
      </c>
      <c r="Z102" s="11">
        <f t="shared" si="10"/>
        <v>0</v>
      </c>
    </row>
    <row r="103" spans="1:26" x14ac:dyDescent="0.4">
      <c r="A103" s="52"/>
      <c r="B103" s="20"/>
      <c r="C103" s="20" t="s">
        <v>84</v>
      </c>
      <c r="D103" s="33"/>
      <c r="E103" s="20"/>
      <c r="F103" s="20"/>
      <c r="G103" s="24"/>
      <c r="H103" s="8">
        <v>56100</v>
      </c>
      <c r="I103" s="50"/>
      <c r="J103" s="51"/>
      <c r="K103" s="8">
        <f t="shared" si="8"/>
        <v>770921</v>
      </c>
      <c r="L103" s="50"/>
      <c r="M103" s="43">
        <v>569812</v>
      </c>
      <c r="N103" s="44">
        <v>25138</v>
      </c>
      <c r="O103" s="44">
        <v>175971</v>
      </c>
      <c r="P103" s="45"/>
      <c r="U103" s="9" t="s">
        <v>84</v>
      </c>
      <c r="V103" s="10">
        <v>837960</v>
      </c>
      <c r="X103">
        <v>67039</v>
      </c>
      <c r="Y103" s="11">
        <f t="shared" si="9"/>
        <v>837960</v>
      </c>
      <c r="Z103" s="11">
        <f t="shared" si="10"/>
        <v>0</v>
      </c>
    </row>
    <row r="104" spans="1:26" x14ac:dyDescent="0.4">
      <c r="A104" s="52"/>
      <c r="B104" s="20"/>
      <c r="C104" s="20" t="s">
        <v>99</v>
      </c>
      <c r="D104" s="33"/>
      <c r="E104" s="20"/>
      <c r="F104" s="20"/>
      <c r="G104" s="24"/>
      <c r="H104" s="8">
        <v>85000</v>
      </c>
      <c r="I104" s="50"/>
      <c r="J104" s="51"/>
      <c r="K104" s="8">
        <f t="shared" si="8"/>
        <v>82477</v>
      </c>
      <c r="L104" s="50"/>
      <c r="M104" s="43">
        <v>60962</v>
      </c>
      <c r="N104" s="44">
        <v>2689</v>
      </c>
      <c r="O104" s="44">
        <v>18826</v>
      </c>
      <c r="P104" s="45"/>
      <c r="U104" s="9" t="s">
        <v>99</v>
      </c>
      <c r="V104" s="10">
        <v>89650</v>
      </c>
      <c r="X104">
        <v>7173</v>
      </c>
      <c r="Y104" s="11">
        <f t="shared" si="9"/>
        <v>89650</v>
      </c>
      <c r="Z104" s="11">
        <f t="shared" si="10"/>
        <v>0</v>
      </c>
    </row>
    <row r="105" spans="1:26" x14ac:dyDescent="0.4">
      <c r="A105" s="52"/>
      <c r="B105" s="20"/>
      <c r="C105" s="20" t="s">
        <v>85</v>
      </c>
      <c r="D105" s="33"/>
      <c r="E105" s="20"/>
      <c r="F105" s="20"/>
      <c r="G105" s="24"/>
      <c r="H105" s="8">
        <v>624750</v>
      </c>
      <c r="I105" s="50"/>
      <c r="J105" s="51"/>
      <c r="K105" s="8">
        <f t="shared" si="8"/>
        <v>497124</v>
      </c>
      <c r="L105" s="50"/>
      <c r="M105" s="43">
        <v>367440</v>
      </c>
      <c r="N105" s="44">
        <v>16210</v>
      </c>
      <c r="O105" s="44">
        <v>113474</v>
      </c>
      <c r="P105" s="45"/>
      <c r="U105" s="9" t="s">
        <v>85</v>
      </c>
      <c r="V105" s="10">
        <v>540354</v>
      </c>
      <c r="X105">
        <v>43230</v>
      </c>
      <c r="Y105" s="11">
        <f t="shared" si="9"/>
        <v>540354</v>
      </c>
      <c r="Z105" s="11">
        <f t="shared" si="10"/>
        <v>0</v>
      </c>
    </row>
    <row r="106" spans="1:26" x14ac:dyDescent="0.4">
      <c r="A106" s="52"/>
      <c r="B106" s="20"/>
      <c r="C106" s="20" t="s">
        <v>86</v>
      </c>
      <c r="D106" s="33"/>
      <c r="E106" s="20"/>
      <c r="F106" s="20"/>
      <c r="G106" s="24"/>
      <c r="H106" s="8">
        <v>566100</v>
      </c>
      <c r="I106" s="50"/>
      <c r="J106" s="51"/>
      <c r="K106" s="8">
        <f t="shared" si="8"/>
        <v>675556</v>
      </c>
      <c r="L106" s="50"/>
      <c r="M106" s="43">
        <v>499324</v>
      </c>
      <c r="N106" s="44">
        <v>22029</v>
      </c>
      <c r="O106" s="44">
        <v>154203</v>
      </c>
      <c r="P106" s="45"/>
      <c r="U106" s="9" t="s">
        <v>86</v>
      </c>
      <c r="V106" s="10">
        <v>734300</v>
      </c>
      <c r="X106">
        <v>58744</v>
      </c>
      <c r="Y106" s="11">
        <f t="shared" si="9"/>
        <v>734300</v>
      </c>
      <c r="Z106" s="11">
        <f t="shared" si="10"/>
        <v>0</v>
      </c>
    </row>
    <row r="107" spans="1:26" x14ac:dyDescent="0.4">
      <c r="A107" s="52"/>
      <c r="B107" s="20"/>
      <c r="C107" s="20" t="s">
        <v>100</v>
      </c>
      <c r="D107" s="33"/>
      <c r="E107" s="20"/>
      <c r="F107" s="20"/>
      <c r="G107" s="24"/>
      <c r="I107" s="50"/>
      <c r="J107" s="51"/>
      <c r="K107" s="8">
        <f t="shared" si="8"/>
        <v>2760</v>
      </c>
      <c r="L107" s="50"/>
      <c r="M107" s="43">
        <v>2040</v>
      </c>
      <c r="N107" s="44">
        <v>90</v>
      </c>
      <c r="O107" s="44">
        <v>630</v>
      </c>
      <c r="P107" s="45"/>
      <c r="U107" s="9" t="s">
        <v>100</v>
      </c>
      <c r="V107" s="10">
        <v>3000</v>
      </c>
      <c r="X107">
        <v>240</v>
      </c>
      <c r="Y107" s="11">
        <f t="shared" si="9"/>
        <v>3000</v>
      </c>
      <c r="Z107" s="11">
        <f t="shared" si="10"/>
        <v>0</v>
      </c>
    </row>
    <row r="108" spans="1:26" x14ac:dyDescent="0.4">
      <c r="A108" s="52"/>
      <c r="B108" s="20"/>
      <c r="C108" s="20" t="s">
        <v>101</v>
      </c>
      <c r="D108" s="33"/>
      <c r="E108" s="20"/>
      <c r="F108" s="20"/>
      <c r="G108" s="24"/>
      <c r="H108" s="8">
        <v>340000</v>
      </c>
      <c r="I108" s="50"/>
      <c r="J108" s="51"/>
      <c r="K108" s="8">
        <f t="shared" si="8"/>
        <v>442811</v>
      </c>
      <c r="L108" s="50"/>
      <c r="M108" s="43">
        <v>327296</v>
      </c>
      <c r="N108" s="44">
        <v>14439</v>
      </c>
      <c r="O108" s="44">
        <v>101076</v>
      </c>
      <c r="P108" s="45"/>
      <c r="U108" s="9" t="s">
        <v>101</v>
      </c>
      <c r="V108" s="10">
        <v>481318</v>
      </c>
      <c r="X108">
        <v>38507</v>
      </c>
      <c r="Y108" s="11">
        <f t="shared" si="9"/>
        <v>481318</v>
      </c>
      <c r="Z108" s="11">
        <f t="shared" si="10"/>
        <v>0</v>
      </c>
    </row>
    <row r="109" spans="1:26" x14ac:dyDescent="0.4">
      <c r="A109" s="52"/>
      <c r="B109" s="20"/>
      <c r="C109" s="20" t="s">
        <v>102</v>
      </c>
      <c r="D109" s="33"/>
      <c r="E109" s="20"/>
      <c r="F109" s="20"/>
      <c r="G109" s="24"/>
      <c r="H109" s="8">
        <v>4675000</v>
      </c>
      <c r="I109" s="50"/>
      <c r="J109" s="51"/>
      <c r="K109" s="8">
        <f t="shared" si="8"/>
        <v>4969213</v>
      </c>
      <c r="L109" s="50"/>
      <c r="M109" s="43">
        <v>3672897</v>
      </c>
      <c r="N109" s="44">
        <v>162039</v>
      </c>
      <c r="O109" s="44">
        <v>1134277</v>
      </c>
      <c r="P109" s="45"/>
      <c r="U109" s="9" t="s">
        <v>102</v>
      </c>
      <c r="V109" s="10">
        <v>5401320</v>
      </c>
      <c r="X109">
        <v>432107</v>
      </c>
      <c r="Y109" s="11">
        <f t="shared" si="9"/>
        <v>5401320</v>
      </c>
      <c r="Z109" s="11">
        <f t="shared" si="10"/>
        <v>0</v>
      </c>
    </row>
    <row r="110" spans="1:26" x14ac:dyDescent="0.4">
      <c r="A110" s="52"/>
      <c r="B110" s="20"/>
      <c r="C110" s="20" t="s">
        <v>103</v>
      </c>
      <c r="D110" s="33"/>
      <c r="E110" s="20"/>
      <c r="F110" s="20"/>
      <c r="G110" s="24"/>
      <c r="H110" s="8">
        <v>170000</v>
      </c>
      <c r="I110" s="50"/>
      <c r="J110" s="51"/>
      <c r="K110" s="8">
        <f t="shared" si="8"/>
        <v>112049</v>
      </c>
      <c r="L110" s="50"/>
      <c r="M110" s="43">
        <v>82820</v>
      </c>
      <c r="N110" s="44">
        <v>3653</v>
      </c>
      <c r="O110" s="44">
        <v>25576</v>
      </c>
      <c r="P110" s="45"/>
      <c r="U110" s="9" t="s">
        <v>103</v>
      </c>
      <c r="V110" s="10">
        <v>121795</v>
      </c>
      <c r="X110">
        <v>9746</v>
      </c>
      <c r="Y110" s="11">
        <f t="shared" si="9"/>
        <v>121795</v>
      </c>
      <c r="Z110" s="11">
        <f t="shared" si="10"/>
        <v>0</v>
      </c>
    </row>
    <row r="111" spans="1:26" x14ac:dyDescent="0.4">
      <c r="A111" s="52"/>
      <c r="B111" s="20"/>
      <c r="C111" s="20" t="s">
        <v>104</v>
      </c>
      <c r="D111" s="33"/>
      <c r="E111" s="20"/>
      <c r="F111" s="20"/>
      <c r="G111" s="24"/>
      <c r="H111" s="8">
        <v>8500</v>
      </c>
      <c r="I111" s="50"/>
      <c r="J111" s="51"/>
      <c r="K111" s="8">
        <f t="shared" si="8"/>
        <v>368</v>
      </c>
      <c r="L111" s="50"/>
      <c r="M111" s="43">
        <v>272</v>
      </c>
      <c r="N111" s="44">
        <v>12</v>
      </c>
      <c r="O111" s="44">
        <v>84</v>
      </c>
      <c r="P111" s="45"/>
      <c r="U111" s="9" t="s">
        <v>104</v>
      </c>
      <c r="V111" s="9">
        <v>400</v>
      </c>
      <c r="X111">
        <v>32</v>
      </c>
      <c r="Y111" s="11">
        <f t="shared" si="9"/>
        <v>400</v>
      </c>
      <c r="Z111" s="11">
        <f t="shared" si="10"/>
        <v>0</v>
      </c>
    </row>
    <row r="112" spans="1:26" x14ac:dyDescent="0.4">
      <c r="A112" s="52"/>
      <c r="B112" s="20"/>
      <c r="C112" s="20" t="s">
        <v>105</v>
      </c>
      <c r="D112" s="33"/>
      <c r="E112" s="20"/>
      <c r="F112" s="20"/>
      <c r="G112" s="24"/>
      <c r="H112" s="8">
        <v>875500</v>
      </c>
      <c r="I112" s="50"/>
      <c r="J112" s="51"/>
      <c r="K112" s="8">
        <f t="shared" si="8"/>
        <v>818161</v>
      </c>
      <c r="L112" s="50"/>
      <c r="M112" s="43">
        <v>604728</v>
      </c>
      <c r="N112" s="44">
        <v>26679</v>
      </c>
      <c r="O112" s="44">
        <v>186754</v>
      </c>
      <c r="P112" s="45"/>
      <c r="U112" s="9" t="s">
        <v>105</v>
      </c>
      <c r="V112" s="10">
        <v>889307</v>
      </c>
      <c r="X112">
        <v>71146</v>
      </c>
      <c r="Y112" s="11">
        <f t="shared" si="9"/>
        <v>889307</v>
      </c>
      <c r="Z112" s="11">
        <f t="shared" si="10"/>
        <v>0</v>
      </c>
    </row>
    <row r="113" spans="1:26" x14ac:dyDescent="0.4">
      <c r="A113" s="52"/>
      <c r="B113" s="20"/>
      <c r="C113" s="20" t="s">
        <v>106</v>
      </c>
      <c r="D113" s="33"/>
      <c r="E113" s="20"/>
      <c r="F113" s="20"/>
      <c r="G113" s="24"/>
      <c r="I113" s="50"/>
      <c r="J113" s="51"/>
      <c r="K113" s="8">
        <f t="shared" si="8"/>
        <v>0</v>
      </c>
      <c r="L113" s="50"/>
      <c r="M113" s="43"/>
      <c r="N113" s="44"/>
      <c r="O113" s="44"/>
      <c r="P113" s="45"/>
      <c r="U113" s="9" t="s">
        <v>106</v>
      </c>
      <c r="V113" s="10">
        <v>458058</v>
      </c>
      <c r="X113">
        <v>36646</v>
      </c>
      <c r="Y113" s="11">
        <f t="shared" si="9"/>
        <v>36646</v>
      </c>
      <c r="Z113" s="11">
        <f t="shared" si="10"/>
        <v>421412</v>
      </c>
    </row>
    <row r="114" spans="1:26" x14ac:dyDescent="0.4">
      <c r="A114" s="52"/>
      <c r="B114" s="20"/>
      <c r="C114" s="20" t="s">
        <v>107</v>
      </c>
      <c r="D114" s="33"/>
      <c r="E114" s="20"/>
      <c r="F114" s="20"/>
      <c r="G114" s="24"/>
      <c r="I114" s="50"/>
      <c r="J114" s="51"/>
      <c r="K114" s="8">
        <f t="shared" si="8"/>
        <v>0</v>
      </c>
      <c r="L114" s="50"/>
      <c r="M114" s="43"/>
      <c r="N114" s="44"/>
      <c r="O114" s="44"/>
      <c r="P114" s="45"/>
      <c r="U114" s="9" t="s">
        <v>107</v>
      </c>
      <c r="V114" s="10">
        <v>162000</v>
      </c>
      <c r="X114">
        <v>12960</v>
      </c>
      <c r="Y114" s="11">
        <f t="shared" si="9"/>
        <v>12960</v>
      </c>
      <c r="Z114" s="11">
        <f t="shared" si="10"/>
        <v>149040</v>
      </c>
    </row>
    <row r="115" spans="1:26" x14ac:dyDescent="0.4">
      <c r="A115" s="52"/>
      <c r="B115" s="20"/>
      <c r="C115" t="s">
        <v>108</v>
      </c>
      <c r="D115" s="20" t="s">
        <v>109</v>
      </c>
      <c r="E115" s="20"/>
      <c r="F115" s="20"/>
      <c r="G115" s="24"/>
      <c r="H115" s="8">
        <v>850000</v>
      </c>
      <c r="I115" s="50"/>
      <c r="J115" s="51"/>
      <c r="K115" s="8">
        <f t="shared" si="8"/>
        <v>999007</v>
      </c>
      <c r="L115" s="50"/>
      <c r="M115" s="43">
        <v>738397</v>
      </c>
      <c r="N115" s="44">
        <v>32576</v>
      </c>
      <c r="O115" s="44">
        <v>228034</v>
      </c>
      <c r="P115" s="45"/>
      <c r="U115" s="9" t="s">
        <v>108</v>
      </c>
      <c r="V115" s="10">
        <v>1085879</v>
      </c>
      <c r="X115">
        <v>86872</v>
      </c>
      <c r="Y115" s="11">
        <f t="shared" si="9"/>
        <v>1085879</v>
      </c>
      <c r="Z115" s="11">
        <f t="shared" si="10"/>
        <v>0</v>
      </c>
    </row>
    <row r="116" spans="1:26" x14ac:dyDescent="0.4">
      <c r="A116" s="52"/>
      <c r="B116" s="20"/>
      <c r="C116" s="20" t="s">
        <v>110</v>
      </c>
      <c r="D116" s="33"/>
      <c r="E116" s="20"/>
      <c r="F116" s="20"/>
      <c r="G116" s="24"/>
      <c r="I116" s="50"/>
      <c r="J116" s="51"/>
      <c r="K116" s="8">
        <f t="shared" si="8"/>
        <v>487893</v>
      </c>
      <c r="L116" s="50"/>
      <c r="M116" s="43">
        <v>360617</v>
      </c>
      <c r="N116" s="44">
        <v>15909</v>
      </c>
      <c r="O116" s="44">
        <v>111367</v>
      </c>
      <c r="P116" s="45"/>
      <c r="U116" s="9" t="s">
        <v>110</v>
      </c>
      <c r="V116" s="10">
        <v>530320</v>
      </c>
      <c r="X116">
        <v>42427</v>
      </c>
      <c r="Y116" s="11">
        <f t="shared" si="9"/>
        <v>530320</v>
      </c>
      <c r="Z116" s="11">
        <f t="shared" si="10"/>
        <v>0</v>
      </c>
    </row>
    <row r="117" spans="1:26" x14ac:dyDescent="0.4">
      <c r="A117" s="52"/>
      <c r="B117" s="20"/>
      <c r="C117" s="20" t="s">
        <v>91</v>
      </c>
      <c r="D117" s="33"/>
      <c r="E117" s="20"/>
      <c r="F117" s="20"/>
      <c r="G117" s="24"/>
      <c r="H117" s="8">
        <v>42500</v>
      </c>
      <c r="I117" s="50"/>
      <c r="J117" s="51"/>
      <c r="K117" s="8">
        <f t="shared" si="8"/>
        <v>47949</v>
      </c>
      <c r="L117" s="50"/>
      <c r="M117" s="43">
        <v>35441</v>
      </c>
      <c r="N117" s="44">
        <v>1563</v>
      </c>
      <c r="O117" s="44">
        <v>10945</v>
      </c>
      <c r="P117" s="45"/>
      <c r="S117" s="1" t="s">
        <v>111</v>
      </c>
      <c r="U117" s="9" t="s">
        <v>91</v>
      </c>
      <c r="V117" s="10">
        <v>52120</v>
      </c>
      <c r="X117">
        <v>4171</v>
      </c>
      <c r="Y117" s="11">
        <f t="shared" si="9"/>
        <v>52120</v>
      </c>
      <c r="Z117" s="11">
        <f t="shared" si="10"/>
        <v>0</v>
      </c>
    </row>
    <row r="118" spans="1:26" x14ac:dyDescent="0.4">
      <c r="A118" s="52"/>
      <c r="B118" s="20"/>
      <c r="C118" s="20" t="s">
        <v>92</v>
      </c>
      <c r="D118" s="33"/>
      <c r="E118" s="20"/>
      <c r="F118" s="20"/>
      <c r="G118" s="24"/>
      <c r="H118" s="8">
        <v>255000</v>
      </c>
      <c r="I118" s="50"/>
      <c r="J118" s="51"/>
      <c r="K118" s="8">
        <f t="shared" si="8"/>
        <v>169740</v>
      </c>
      <c r="L118" s="50"/>
      <c r="M118" s="43">
        <v>125460</v>
      </c>
      <c r="N118" s="44">
        <v>5535</v>
      </c>
      <c r="O118" s="44">
        <v>38745</v>
      </c>
      <c r="P118" s="45"/>
      <c r="U118" s="9" t="s">
        <v>92</v>
      </c>
      <c r="V118" s="10">
        <v>184500</v>
      </c>
      <c r="X118">
        <v>14760</v>
      </c>
      <c r="Y118" s="11">
        <f t="shared" si="9"/>
        <v>184500</v>
      </c>
      <c r="Z118" s="11">
        <f t="shared" si="10"/>
        <v>0</v>
      </c>
    </row>
    <row r="119" spans="1:26" x14ac:dyDescent="0.4">
      <c r="A119" s="52"/>
      <c r="B119" s="20"/>
      <c r="C119" s="20" t="s">
        <v>93</v>
      </c>
      <c r="D119" s="33"/>
      <c r="E119" s="20"/>
      <c r="F119" s="20"/>
      <c r="G119" s="24"/>
      <c r="H119" s="8">
        <v>442000</v>
      </c>
      <c r="I119" s="50"/>
      <c r="J119" s="51"/>
      <c r="K119" s="8">
        <f t="shared" si="8"/>
        <v>424340</v>
      </c>
      <c r="L119" s="50"/>
      <c r="M119" s="43">
        <v>313643</v>
      </c>
      <c r="N119" s="44">
        <v>13837</v>
      </c>
      <c r="O119" s="44">
        <v>96860</v>
      </c>
      <c r="P119" s="45"/>
      <c r="U119" s="9" t="s">
        <v>93</v>
      </c>
      <c r="V119" s="10">
        <v>461241</v>
      </c>
      <c r="X119">
        <v>36901</v>
      </c>
      <c r="Y119" s="11">
        <f t="shared" si="9"/>
        <v>461241</v>
      </c>
      <c r="Z119" s="11">
        <f t="shared" si="10"/>
        <v>0</v>
      </c>
    </row>
    <row r="120" spans="1:26" x14ac:dyDescent="0.4">
      <c r="A120" s="52"/>
      <c r="B120" s="20"/>
      <c r="C120" s="20" t="s">
        <v>112</v>
      </c>
      <c r="D120" s="33"/>
      <c r="E120" s="20"/>
      <c r="F120" s="20"/>
      <c r="G120" s="24"/>
      <c r="H120" s="8">
        <v>255000</v>
      </c>
      <c r="I120" s="50"/>
      <c r="J120" s="51"/>
      <c r="K120" s="8">
        <f t="shared" si="8"/>
        <v>299000</v>
      </c>
      <c r="L120" s="50"/>
      <c r="M120" s="43">
        <v>221000</v>
      </c>
      <c r="N120" s="44">
        <v>9750</v>
      </c>
      <c r="O120" s="44">
        <v>68250</v>
      </c>
      <c r="P120" s="45"/>
      <c r="U120" s="9" t="s">
        <v>112</v>
      </c>
      <c r="V120" s="10">
        <v>325000</v>
      </c>
      <c r="X120">
        <v>26000</v>
      </c>
      <c r="Y120" s="11">
        <f t="shared" si="9"/>
        <v>325000</v>
      </c>
      <c r="Z120" s="11">
        <f t="shared" si="10"/>
        <v>0</v>
      </c>
    </row>
    <row r="121" spans="1:26" x14ac:dyDescent="0.4">
      <c r="A121" s="52"/>
      <c r="B121" s="20"/>
      <c r="C121" s="20" t="s">
        <v>94</v>
      </c>
      <c r="D121" s="77"/>
      <c r="E121" s="77"/>
      <c r="F121" s="20"/>
      <c r="G121" s="24"/>
      <c r="H121" s="8">
        <v>308550</v>
      </c>
      <c r="I121" s="50"/>
      <c r="J121" s="51"/>
      <c r="K121" s="8">
        <f t="shared" si="8"/>
        <v>263309</v>
      </c>
      <c r="L121" s="50"/>
      <c r="M121" s="43">
        <v>194620</v>
      </c>
      <c r="N121" s="44">
        <v>8586</v>
      </c>
      <c r="O121" s="44">
        <v>60103</v>
      </c>
      <c r="P121" s="45"/>
      <c r="U121" s="9" t="s">
        <v>94</v>
      </c>
      <c r="V121" s="10">
        <v>286206</v>
      </c>
    </row>
    <row r="122" spans="1:26" x14ac:dyDescent="0.4">
      <c r="A122" s="52"/>
      <c r="B122" s="20"/>
      <c r="C122" s="20"/>
      <c r="D122" s="77" t="s">
        <v>113</v>
      </c>
      <c r="E122" s="77"/>
      <c r="F122" s="20"/>
      <c r="G122" s="24"/>
      <c r="H122" s="8">
        <v>85000</v>
      </c>
      <c r="I122" s="50"/>
      <c r="J122" s="51"/>
      <c r="K122" s="8"/>
      <c r="L122" s="148"/>
      <c r="M122" s="146"/>
      <c r="N122" s="44"/>
      <c r="O122" s="44"/>
      <c r="P122" s="45"/>
      <c r="T122" s="12"/>
      <c r="V122" s="11">
        <f>SUM(V98:V121)</f>
        <v>32071392</v>
      </c>
    </row>
    <row r="123" spans="1:26" x14ac:dyDescent="0.4">
      <c r="A123" s="52"/>
      <c r="B123" s="20" t="s">
        <v>114</v>
      </c>
      <c r="C123" s="20"/>
      <c r="D123" s="33"/>
      <c r="E123" s="20"/>
      <c r="F123" s="20"/>
      <c r="G123" s="24" t="s">
        <v>21</v>
      </c>
      <c r="H123" s="25">
        <f>SUM(H124:H148)</f>
        <v>9941932</v>
      </c>
      <c r="I123" s="26" t="s">
        <v>22</v>
      </c>
      <c r="J123" s="24" t="s">
        <v>21</v>
      </c>
      <c r="K123" s="25">
        <f>SUM(K124:K148)</f>
        <v>5622411</v>
      </c>
      <c r="L123" s="147" t="s">
        <v>22</v>
      </c>
      <c r="M123" s="35"/>
      <c r="N123" s="36"/>
      <c r="O123" s="36"/>
      <c r="P123" s="37"/>
    </row>
    <row r="124" spans="1:26" x14ac:dyDescent="0.4">
      <c r="A124" s="52"/>
      <c r="B124" s="20"/>
      <c r="C124" s="20" t="s">
        <v>96</v>
      </c>
      <c r="D124" s="33"/>
      <c r="E124" s="20"/>
      <c r="F124" s="20"/>
      <c r="G124" s="24"/>
      <c r="H124" s="8">
        <v>2400000</v>
      </c>
      <c r="I124" s="50"/>
      <c r="J124" s="51"/>
      <c r="K124" s="8">
        <f t="shared" ref="K124:K148" si="11">SUM(M124:P124)</f>
        <v>1093449</v>
      </c>
      <c r="L124" s="50"/>
      <c r="M124" s="43"/>
      <c r="N124" s="44"/>
      <c r="O124" s="44"/>
      <c r="P124" s="45">
        <v>1093449</v>
      </c>
    </row>
    <row r="125" spans="1:26" x14ac:dyDescent="0.4">
      <c r="A125" s="52"/>
      <c r="B125" s="20"/>
      <c r="C125" s="20" t="s">
        <v>97</v>
      </c>
      <c r="D125" s="33"/>
      <c r="E125" s="20"/>
      <c r="F125" s="20"/>
      <c r="G125" s="24"/>
      <c r="H125" s="8">
        <v>35737</v>
      </c>
      <c r="I125" s="50"/>
      <c r="J125" s="51"/>
      <c r="K125" s="8">
        <f t="shared" si="11"/>
        <v>26701</v>
      </c>
      <c r="L125" s="50"/>
      <c r="M125" s="43"/>
      <c r="N125" s="44"/>
      <c r="O125" s="44"/>
      <c r="P125" s="45">
        <v>26701</v>
      </c>
    </row>
    <row r="126" spans="1:26" x14ac:dyDescent="0.4">
      <c r="A126" s="52"/>
      <c r="B126" s="20"/>
      <c r="C126" s="20" t="s">
        <v>98</v>
      </c>
      <c r="D126" s="33"/>
      <c r="E126" s="20"/>
      <c r="F126" s="20"/>
      <c r="G126" s="24"/>
      <c r="H126" s="8">
        <v>330000</v>
      </c>
      <c r="I126" s="50"/>
      <c r="J126" s="51"/>
      <c r="K126" s="8">
        <f t="shared" si="11"/>
        <v>173653</v>
      </c>
      <c r="L126" s="50"/>
      <c r="M126" s="43"/>
      <c r="N126" s="44"/>
      <c r="O126" s="44"/>
      <c r="P126" s="45">
        <v>173653</v>
      </c>
    </row>
    <row r="127" spans="1:26" x14ac:dyDescent="0.4">
      <c r="A127" s="52"/>
      <c r="B127" s="20"/>
      <c r="C127" s="20" t="s">
        <v>82</v>
      </c>
      <c r="D127" s="33"/>
      <c r="E127" s="20"/>
      <c r="F127" s="20"/>
      <c r="G127" s="24"/>
      <c r="H127" s="8">
        <v>3856670</v>
      </c>
      <c r="I127" s="50"/>
      <c r="J127" s="51"/>
      <c r="K127" s="8">
        <f t="shared" si="11"/>
        <v>2702415</v>
      </c>
      <c r="L127" s="50"/>
      <c r="M127" s="43"/>
      <c r="N127" s="44"/>
      <c r="O127" s="44"/>
      <c r="P127" s="45">
        <v>2702415</v>
      </c>
    </row>
    <row r="128" spans="1:26" x14ac:dyDescent="0.4">
      <c r="A128" s="52"/>
      <c r="B128" s="20"/>
      <c r="C128" s="20" t="s">
        <v>83</v>
      </c>
      <c r="D128" s="33"/>
      <c r="E128" s="20"/>
      <c r="F128" s="20"/>
      <c r="G128" s="24"/>
      <c r="H128" s="8">
        <v>75150</v>
      </c>
      <c r="I128" s="50"/>
      <c r="J128" s="51"/>
      <c r="K128" s="8">
        <f t="shared" si="11"/>
        <v>44143</v>
      </c>
      <c r="L128" s="50"/>
      <c r="M128" s="43"/>
      <c r="N128" s="44"/>
      <c r="O128" s="44"/>
      <c r="P128" s="45">
        <v>44143</v>
      </c>
    </row>
    <row r="129" spans="1:16" x14ac:dyDescent="0.4">
      <c r="A129" s="52"/>
      <c r="B129" s="20"/>
      <c r="C129" s="20" t="s">
        <v>84</v>
      </c>
      <c r="D129" s="33"/>
      <c r="E129" s="20"/>
      <c r="F129" s="20"/>
      <c r="G129" s="24"/>
      <c r="H129" s="8">
        <v>223375</v>
      </c>
      <c r="I129" s="50"/>
      <c r="J129" s="51"/>
      <c r="K129" s="8">
        <f t="shared" si="11"/>
        <v>67039</v>
      </c>
      <c r="L129" s="50"/>
      <c r="M129" s="43"/>
      <c r="N129" s="44"/>
      <c r="O129" s="44"/>
      <c r="P129" s="45">
        <v>67039</v>
      </c>
    </row>
    <row r="130" spans="1:16" x14ac:dyDescent="0.4">
      <c r="A130" s="52"/>
      <c r="B130" s="20"/>
      <c r="C130" s="20" t="s">
        <v>99</v>
      </c>
      <c r="D130" s="33"/>
      <c r="E130" s="20"/>
      <c r="F130" s="20"/>
      <c r="G130" s="24"/>
      <c r="H130" s="8">
        <v>9900</v>
      </c>
      <c r="I130" s="50"/>
      <c r="J130" s="51"/>
      <c r="K130" s="8">
        <f t="shared" si="11"/>
        <v>7173</v>
      </c>
      <c r="L130" s="50"/>
      <c r="M130" s="43"/>
      <c r="N130" s="44"/>
      <c r="O130" s="44"/>
      <c r="P130" s="45">
        <v>7173</v>
      </c>
    </row>
    <row r="131" spans="1:16" x14ac:dyDescent="0.4">
      <c r="A131" s="52"/>
      <c r="B131" s="20"/>
      <c r="C131" s="20" t="s">
        <v>85</v>
      </c>
      <c r="D131" s="33"/>
      <c r="E131" s="20"/>
      <c r="F131" s="20"/>
      <c r="G131" s="24"/>
      <c r="H131" s="8">
        <f>15000+110250</f>
        <v>125250</v>
      </c>
      <c r="I131" s="50"/>
      <c r="J131" s="51"/>
      <c r="K131" s="8">
        <f t="shared" si="11"/>
        <v>43230</v>
      </c>
      <c r="L131" s="50"/>
      <c r="M131" s="43"/>
      <c r="N131" s="44"/>
      <c r="O131" s="44"/>
      <c r="P131" s="45">
        <v>43230</v>
      </c>
    </row>
    <row r="132" spans="1:16" x14ac:dyDescent="0.4">
      <c r="A132" s="52"/>
      <c r="B132" s="20"/>
      <c r="C132" s="20" t="s">
        <v>86</v>
      </c>
      <c r="D132" s="33"/>
      <c r="E132" s="20"/>
      <c r="F132" s="20"/>
      <c r="G132" s="24"/>
      <c r="H132" s="8">
        <v>99900</v>
      </c>
      <c r="I132" s="50"/>
      <c r="J132" s="51"/>
      <c r="K132" s="8">
        <f t="shared" si="11"/>
        <v>58744</v>
      </c>
      <c r="L132" s="50"/>
      <c r="M132" s="43"/>
      <c r="N132" s="44"/>
      <c r="O132" s="44"/>
      <c r="P132" s="45">
        <v>58744</v>
      </c>
    </row>
    <row r="133" spans="1:16" x14ac:dyDescent="0.4">
      <c r="A133" s="52"/>
      <c r="B133" s="20"/>
      <c r="C133" s="20" t="s">
        <v>100</v>
      </c>
      <c r="D133" s="33"/>
      <c r="E133" s="20"/>
      <c r="F133" s="20"/>
      <c r="G133" s="24"/>
      <c r="I133" s="50"/>
      <c r="J133" s="51"/>
      <c r="K133" s="8">
        <f t="shared" si="11"/>
        <v>240</v>
      </c>
      <c r="L133" s="50"/>
      <c r="M133" s="43"/>
      <c r="N133" s="44"/>
      <c r="O133" s="44"/>
      <c r="P133" s="45">
        <v>240</v>
      </c>
    </row>
    <row r="134" spans="1:16" x14ac:dyDescent="0.4">
      <c r="A134" s="52"/>
      <c r="B134" s="20"/>
      <c r="C134" s="20" t="s">
        <v>101</v>
      </c>
      <c r="D134" s="33"/>
      <c r="E134" s="20"/>
      <c r="F134" s="20"/>
      <c r="G134" s="24"/>
      <c r="H134" s="8">
        <v>60000</v>
      </c>
      <c r="I134" s="50"/>
      <c r="J134" s="51"/>
      <c r="K134" s="8">
        <f t="shared" si="11"/>
        <v>38507</v>
      </c>
      <c r="L134" s="50"/>
      <c r="M134" s="43"/>
      <c r="N134" s="44"/>
      <c r="O134" s="44"/>
      <c r="P134" s="45">
        <v>38507</v>
      </c>
    </row>
    <row r="135" spans="1:16" x14ac:dyDescent="0.4">
      <c r="A135" s="52"/>
      <c r="B135" s="20"/>
      <c r="C135" s="20" t="s">
        <v>102</v>
      </c>
      <c r="D135" s="33"/>
      <c r="E135" s="20"/>
      <c r="F135" s="20"/>
      <c r="G135" s="24"/>
      <c r="H135" s="8">
        <v>825000</v>
      </c>
      <c r="I135" s="50"/>
      <c r="J135" s="51"/>
      <c r="K135" s="8">
        <f t="shared" si="11"/>
        <v>432107</v>
      </c>
      <c r="L135" s="50"/>
      <c r="M135" s="43"/>
      <c r="N135" s="44"/>
      <c r="O135" s="44"/>
      <c r="P135" s="45">
        <v>432107</v>
      </c>
    </row>
    <row r="136" spans="1:16" x14ac:dyDescent="0.4">
      <c r="A136" s="52"/>
      <c r="B136" s="20"/>
      <c r="C136" s="20" t="s">
        <v>103</v>
      </c>
      <c r="D136" s="33"/>
      <c r="E136" s="20"/>
      <c r="F136" s="20"/>
      <c r="G136" s="24"/>
      <c r="H136" s="8">
        <v>30000</v>
      </c>
      <c r="I136" s="50"/>
      <c r="J136" s="51"/>
      <c r="K136" s="8">
        <f t="shared" si="11"/>
        <v>9746</v>
      </c>
      <c r="L136" s="50"/>
      <c r="M136" s="43"/>
      <c r="N136" s="44"/>
      <c r="O136" s="44"/>
      <c r="P136" s="45">
        <v>9746</v>
      </c>
    </row>
    <row r="137" spans="1:16" x14ac:dyDescent="0.4">
      <c r="A137" s="52"/>
      <c r="B137" s="20"/>
      <c r="C137" s="20" t="s">
        <v>104</v>
      </c>
      <c r="D137" s="33"/>
      <c r="E137" s="20"/>
      <c r="F137" s="20"/>
      <c r="G137" s="24"/>
      <c r="H137" s="8">
        <v>1500</v>
      </c>
      <c r="I137" s="50"/>
      <c r="J137" s="51"/>
      <c r="K137" s="8">
        <f t="shared" si="11"/>
        <v>32</v>
      </c>
      <c r="L137" s="50"/>
      <c r="M137" s="43"/>
      <c r="N137" s="44"/>
      <c r="O137" s="44"/>
      <c r="P137" s="45">
        <v>32</v>
      </c>
    </row>
    <row r="138" spans="1:16" x14ac:dyDescent="0.4">
      <c r="A138" s="52"/>
      <c r="B138" s="20"/>
      <c r="C138" s="20" t="s">
        <v>105</v>
      </c>
      <c r="D138" s="33"/>
      <c r="E138" s="20"/>
      <c r="F138" s="20"/>
      <c r="G138" s="24"/>
      <c r="H138" s="8">
        <v>154500</v>
      </c>
      <c r="I138" s="50"/>
      <c r="J138" s="51"/>
      <c r="K138" s="8">
        <f t="shared" si="11"/>
        <v>71146</v>
      </c>
      <c r="L138" s="50"/>
      <c r="M138" s="43"/>
      <c r="N138" s="44"/>
      <c r="O138" s="44"/>
      <c r="P138" s="45">
        <v>71146</v>
      </c>
    </row>
    <row r="139" spans="1:16" x14ac:dyDescent="0.4">
      <c r="A139" s="52"/>
      <c r="B139" s="20"/>
      <c r="C139" s="20" t="s">
        <v>106</v>
      </c>
      <c r="D139" s="33"/>
      <c r="E139" s="20"/>
      <c r="F139" s="20"/>
      <c r="G139" s="24"/>
      <c r="H139" s="8">
        <v>540000</v>
      </c>
      <c r="I139" s="50"/>
      <c r="J139" s="51"/>
      <c r="K139" s="8">
        <f t="shared" si="11"/>
        <v>458058</v>
      </c>
      <c r="L139" s="50"/>
      <c r="M139" s="43"/>
      <c r="N139" s="44"/>
      <c r="O139" s="44"/>
      <c r="P139" s="45">
        <v>458058</v>
      </c>
    </row>
    <row r="140" spans="1:16" x14ac:dyDescent="0.4">
      <c r="A140" s="52"/>
      <c r="B140" s="20"/>
      <c r="C140" s="20" t="s">
        <v>107</v>
      </c>
      <c r="D140" s="33"/>
      <c r="E140" s="20"/>
      <c r="F140" s="20"/>
      <c r="G140" s="24"/>
      <c r="H140" s="8">
        <v>200000</v>
      </c>
      <c r="I140" s="50"/>
      <c r="J140" s="51"/>
      <c r="K140" s="8">
        <f t="shared" si="11"/>
        <v>162000</v>
      </c>
      <c r="L140" s="50"/>
      <c r="M140" s="43"/>
      <c r="N140" s="44"/>
      <c r="O140" s="44"/>
      <c r="P140" s="45">
        <v>162000</v>
      </c>
    </row>
    <row r="141" spans="1:16" x14ac:dyDescent="0.4">
      <c r="A141" s="52"/>
      <c r="B141" s="20"/>
      <c r="C141" s="20" t="s">
        <v>108</v>
      </c>
      <c r="D141" s="33"/>
      <c r="E141" s="20"/>
      <c r="F141" s="20"/>
      <c r="G141" s="24"/>
      <c r="H141" s="8">
        <v>150000</v>
      </c>
      <c r="I141" s="50"/>
      <c r="J141" s="51"/>
      <c r="K141" s="8">
        <f t="shared" si="11"/>
        <v>86872</v>
      </c>
      <c r="L141" s="50"/>
      <c r="M141" s="43"/>
      <c r="N141" s="44"/>
      <c r="O141" s="44"/>
      <c r="P141" s="45">
        <v>86872</v>
      </c>
    </row>
    <row r="142" spans="1:16" x14ac:dyDescent="0.4">
      <c r="A142" s="52"/>
      <c r="B142" s="20"/>
      <c r="C142" s="20" t="s">
        <v>110</v>
      </c>
      <c r="D142" s="33"/>
      <c r="E142" s="20"/>
      <c r="F142" s="20"/>
      <c r="G142" s="24"/>
      <c r="H142" s="8">
        <v>580000</v>
      </c>
      <c r="I142" s="50"/>
      <c r="J142" s="51"/>
      <c r="K142" s="8">
        <f t="shared" si="11"/>
        <v>42427</v>
      </c>
      <c r="L142" s="50"/>
      <c r="M142" s="43"/>
      <c r="N142" s="44"/>
      <c r="O142" s="44"/>
      <c r="P142" s="45">
        <v>42427</v>
      </c>
    </row>
    <row r="143" spans="1:16" x14ac:dyDescent="0.4">
      <c r="A143" s="52"/>
      <c r="B143" s="20"/>
      <c r="C143" s="20" t="s">
        <v>91</v>
      </c>
      <c r="D143" s="33"/>
      <c r="E143" s="20"/>
      <c r="F143" s="20"/>
      <c r="G143" s="24"/>
      <c r="H143" s="8">
        <v>7500</v>
      </c>
      <c r="I143" s="50"/>
      <c r="J143" s="51"/>
      <c r="K143" s="8">
        <f t="shared" si="11"/>
        <v>4171</v>
      </c>
      <c r="L143" s="50"/>
      <c r="M143" s="43"/>
      <c r="N143" s="44"/>
      <c r="O143" s="44"/>
      <c r="P143" s="45">
        <v>4171</v>
      </c>
    </row>
    <row r="144" spans="1:16" x14ac:dyDescent="0.4">
      <c r="A144" s="52"/>
      <c r="B144" s="20"/>
      <c r="C144" s="20" t="s">
        <v>92</v>
      </c>
      <c r="D144" s="33"/>
      <c r="E144" s="20"/>
      <c r="F144" s="20"/>
      <c r="G144" s="24"/>
      <c r="H144" s="8">
        <v>45000</v>
      </c>
      <c r="I144" s="50"/>
      <c r="J144" s="51"/>
      <c r="K144" s="8">
        <f t="shared" si="11"/>
        <v>14760</v>
      </c>
      <c r="L144" s="50"/>
      <c r="M144" s="43"/>
      <c r="N144" s="44"/>
      <c r="O144" s="44"/>
      <c r="P144" s="45">
        <v>14760</v>
      </c>
    </row>
    <row r="145" spans="1:21" x14ac:dyDescent="0.4">
      <c r="A145" s="52"/>
      <c r="B145" s="20"/>
      <c r="C145" s="20" t="s">
        <v>93</v>
      </c>
      <c r="D145" s="33"/>
      <c r="E145" s="20"/>
      <c r="F145" s="20"/>
      <c r="G145" s="24"/>
      <c r="H145" s="8">
        <v>78000</v>
      </c>
      <c r="I145" s="50"/>
      <c r="J145" s="51"/>
      <c r="K145" s="8">
        <f t="shared" si="11"/>
        <v>36901</v>
      </c>
      <c r="L145" s="50"/>
      <c r="M145" s="43"/>
      <c r="N145" s="44"/>
      <c r="O145" s="44"/>
      <c r="P145" s="45">
        <v>36901</v>
      </c>
      <c r="S145" s="1" t="s">
        <v>115</v>
      </c>
    </row>
    <row r="146" spans="1:21" x14ac:dyDescent="0.4">
      <c r="A146" s="52"/>
      <c r="B146" s="20"/>
      <c r="C146" s="20" t="s">
        <v>112</v>
      </c>
      <c r="D146" s="33"/>
      <c r="E146" s="20"/>
      <c r="F146" s="20"/>
      <c r="G146" s="24"/>
      <c r="H146" s="40">
        <v>45000</v>
      </c>
      <c r="I146" s="50"/>
      <c r="J146" s="51"/>
      <c r="K146" s="8">
        <f t="shared" si="11"/>
        <v>26000</v>
      </c>
      <c r="L146" s="50"/>
      <c r="M146" s="43"/>
      <c r="N146" s="44"/>
      <c r="O146" s="44"/>
      <c r="P146" s="45">
        <v>26000</v>
      </c>
      <c r="S146" s="1" t="s">
        <v>116</v>
      </c>
    </row>
    <row r="147" spans="1:21" x14ac:dyDescent="0.4">
      <c r="A147" s="52"/>
      <c r="B147" s="20"/>
      <c r="C147" s="20" t="s">
        <v>94</v>
      </c>
      <c r="D147" s="33"/>
      <c r="E147" s="20"/>
      <c r="F147" s="20"/>
      <c r="G147" s="24"/>
      <c r="H147" s="8">
        <v>54450</v>
      </c>
      <c r="I147" s="50"/>
      <c r="J147" s="51"/>
      <c r="K147" s="8">
        <f t="shared" si="11"/>
        <v>22897</v>
      </c>
      <c r="L147" s="50"/>
      <c r="M147" s="43"/>
      <c r="N147" s="44"/>
      <c r="O147" s="44"/>
      <c r="P147" s="45">
        <v>22897</v>
      </c>
    </row>
    <row r="148" spans="1:21" hidden="1" x14ac:dyDescent="0.4">
      <c r="A148" s="52"/>
      <c r="B148" s="48"/>
      <c r="C148" s="48" t="s">
        <v>72</v>
      </c>
      <c r="D148" s="33"/>
      <c r="E148" s="48"/>
      <c r="F148" s="48"/>
      <c r="G148" s="24"/>
      <c r="H148" s="8">
        <v>15000</v>
      </c>
      <c r="I148" s="50"/>
      <c r="J148" s="51"/>
      <c r="K148" s="8">
        <f t="shared" si="11"/>
        <v>0</v>
      </c>
      <c r="L148" s="50"/>
      <c r="M148" s="43"/>
      <c r="N148" s="44"/>
      <c r="O148" s="44"/>
      <c r="P148" s="45"/>
    </row>
    <row r="149" spans="1:21" x14ac:dyDescent="0.4">
      <c r="A149" s="58"/>
      <c r="B149" s="60" t="s">
        <v>117</v>
      </c>
      <c r="C149" s="78"/>
      <c r="D149" s="59"/>
      <c r="E149" s="60"/>
      <c r="F149" s="60"/>
      <c r="G149" s="79"/>
      <c r="H149" s="80">
        <f>SUM(H37,H97,H123)</f>
        <v>80690484</v>
      </c>
      <c r="I149" s="81"/>
      <c r="J149" s="79"/>
      <c r="K149" s="80">
        <f>SUM(K37,K97,K123)</f>
        <v>66375318</v>
      </c>
      <c r="L149" s="81"/>
      <c r="M149" s="65">
        <f>SUM(M38:M148)</f>
        <v>33499794</v>
      </c>
      <c r="N149" s="66">
        <f>SUM(N38:N148)</f>
        <v>862459</v>
      </c>
      <c r="O149" s="66">
        <f>SUM(O38:O148)</f>
        <v>26390654</v>
      </c>
      <c r="P149" s="82">
        <f>SUM(P38:P148)</f>
        <v>5622411</v>
      </c>
      <c r="U149" s="12">
        <f>+K149-66700318</f>
        <v>-325000</v>
      </c>
    </row>
    <row r="150" spans="1:21" ht="19.5" thickBot="1" x14ac:dyDescent="0.45">
      <c r="A150" s="83"/>
      <c r="B150" s="84" t="s">
        <v>118</v>
      </c>
      <c r="C150" s="85"/>
      <c r="D150" s="86"/>
      <c r="E150" s="84"/>
      <c r="F150" s="84"/>
      <c r="G150" s="87"/>
      <c r="H150" s="88">
        <f>H35-H149</f>
        <v>-5357884</v>
      </c>
      <c r="I150" s="89"/>
      <c r="J150" s="87"/>
      <c r="K150" s="88">
        <f>K35-K149</f>
        <v>6639024</v>
      </c>
      <c r="L150" s="89"/>
      <c r="M150" s="90">
        <f>M35-M149</f>
        <v>-1405897</v>
      </c>
      <c r="N150" s="91">
        <f>N35-N149</f>
        <v>503453</v>
      </c>
      <c r="O150" s="92">
        <f>O35-O149</f>
        <v>-154461</v>
      </c>
      <c r="P150" s="93">
        <f>P35-P149</f>
        <v>7695929</v>
      </c>
    </row>
    <row r="151" spans="1:21" x14ac:dyDescent="0.4">
      <c r="A151" s="94"/>
      <c r="B151" s="95"/>
      <c r="C151" s="96"/>
      <c r="D151" s="97"/>
      <c r="E151" s="95"/>
      <c r="F151" s="95"/>
      <c r="G151" s="98"/>
      <c r="H151" s="99"/>
      <c r="I151" s="100"/>
      <c r="J151" s="98"/>
      <c r="K151" s="99"/>
      <c r="L151" s="100"/>
      <c r="M151" s="101"/>
      <c r="N151" s="102"/>
      <c r="O151" s="102"/>
      <c r="P151" s="103"/>
    </row>
    <row r="152" spans="1:21" x14ac:dyDescent="0.4">
      <c r="A152" s="175" t="s">
        <v>119</v>
      </c>
      <c r="B152" s="176"/>
      <c r="C152" s="176"/>
      <c r="D152" s="176"/>
      <c r="E152" s="176"/>
      <c r="F152" s="177"/>
      <c r="G152" s="39"/>
      <c r="H152" s="104"/>
      <c r="I152" s="71"/>
      <c r="J152" s="39"/>
      <c r="K152" s="104">
        <f>SUM(M152:N152)</f>
        <v>0</v>
      </c>
      <c r="L152" s="71"/>
      <c r="M152" s="105">
        <v>246851</v>
      </c>
      <c r="N152" s="106">
        <v>-246851</v>
      </c>
      <c r="O152" s="107"/>
      <c r="P152" s="108"/>
    </row>
    <row r="153" spans="1:21" x14ac:dyDescent="0.4">
      <c r="A153" s="109"/>
      <c r="B153" s="178" t="s">
        <v>120</v>
      </c>
      <c r="C153" s="178"/>
      <c r="D153" s="178"/>
      <c r="E153" s="178"/>
      <c r="F153" s="179"/>
      <c r="G153" s="110"/>
      <c r="H153" s="111">
        <f>H150</f>
        <v>-5357884</v>
      </c>
      <c r="I153" s="112"/>
      <c r="J153" s="113"/>
      <c r="K153" s="111">
        <f>K150</f>
        <v>6639024</v>
      </c>
      <c r="L153" s="114"/>
      <c r="M153" s="105">
        <f t="shared" ref="M153:P153" si="12">SUM(M150:M152)</f>
        <v>-1159046</v>
      </c>
      <c r="N153" s="106">
        <f t="shared" si="12"/>
        <v>256602</v>
      </c>
      <c r="O153" s="106">
        <f t="shared" si="12"/>
        <v>-154461</v>
      </c>
      <c r="P153" s="150">
        <f t="shared" si="12"/>
        <v>7695929</v>
      </c>
    </row>
    <row r="154" spans="1:21" x14ac:dyDescent="0.4">
      <c r="A154" s="109"/>
      <c r="B154" s="116" t="s">
        <v>121</v>
      </c>
      <c r="C154" s="117"/>
      <c r="D154" s="117"/>
      <c r="E154" s="117"/>
      <c r="F154" s="118"/>
      <c r="G154" s="110"/>
      <c r="H154" s="119"/>
      <c r="I154" s="120"/>
      <c r="J154" s="121"/>
      <c r="K154" s="122"/>
      <c r="L154" s="123"/>
      <c r="M154" s="124"/>
      <c r="N154" s="125"/>
      <c r="O154" s="125"/>
      <c r="P154" s="149"/>
    </row>
    <row r="155" spans="1:21" x14ac:dyDescent="0.4">
      <c r="A155" s="109"/>
      <c r="B155" s="116" t="s">
        <v>122</v>
      </c>
      <c r="C155" s="117"/>
      <c r="D155" s="117"/>
      <c r="E155" s="117"/>
      <c r="F155" s="118"/>
      <c r="G155" s="110"/>
      <c r="H155" s="80">
        <f>SUM(H153:H154)</f>
        <v>-5357884</v>
      </c>
      <c r="I155" s="112"/>
      <c r="J155" s="113"/>
      <c r="K155" s="80">
        <f>K153+K154</f>
        <v>6639024</v>
      </c>
      <c r="L155" s="81"/>
      <c r="M155" s="126"/>
      <c r="N155" s="127"/>
      <c r="O155" s="127"/>
      <c r="P155" s="115"/>
    </row>
    <row r="156" spans="1:21" ht="19.5" thickBot="1" x14ac:dyDescent="0.45">
      <c r="A156" s="128" t="s">
        <v>123</v>
      </c>
      <c r="B156" s="129"/>
      <c r="C156" s="130"/>
      <c r="D156" s="130"/>
      <c r="E156" s="130"/>
      <c r="F156" s="131"/>
      <c r="G156" s="132"/>
      <c r="H156" s="133">
        <f>H155</f>
        <v>-5357884</v>
      </c>
      <c r="I156" s="134"/>
      <c r="J156" s="135"/>
      <c r="K156" s="133">
        <f>K155</f>
        <v>6639024</v>
      </c>
      <c r="L156" s="89"/>
      <c r="M156" s="136"/>
      <c r="N156" s="137"/>
      <c r="O156" s="137"/>
      <c r="P156" s="138"/>
    </row>
    <row r="157" spans="1:21" x14ac:dyDescent="0.4">
      <c r="A157" s="23" t="s">
        <v>124</v>
      </c>
      <c r="B157" s="23"/>
      <c r="C157" s="139"/>
      <c r="D157" s="139"/>
      <c r="E157" s="23"/>
      <c r="F157" s="23"/>
      <c r="G157" s="23"/>
      <c r="H157" s="23"/>
      <c r="I157" s="23"/>
      <c r="J157" s="23"/>
      <c r="K157" s="140"/>
      <c r="L157" s="23"/>
      <c r="M157" s="141"/>
      <c r="N157" s="141"/>
      <c r="O157" s="141"/>
      <c r="P157" s="141"/>
    </row>
    <row r="158" spans="1:21" x14ac:dyDescent="0.4">
      <c r="A158" s="23" t="s">
        <v>125</v>
      </c>
      <c r="B158" s="23"/>
      <c r="C158" s="139"/>
      <c r="D158" s="139"/>
      <c r="E158" s="23"/>
      <c r="F158" s="23"/>
      <c r="G158" s="23"/>
      <c r="H158" s="23"/>
      <c r="I158" s="23"/>
      <c r="J158" s="23"/>
      <c r="K158" s="140"/>
      <c r="L158" s="23"/>
      <c r="M158" s="142"/>
      <c r="N158" s="142"/>
      <c r="O158" s="142"/>
      <c r="P158" s="142"/>
    </row>
    <row r="159" spans="1:21" x14ac:dyDescent="0.4">
      <c r="A159" s="180" t="s">
        <v>126</v>
      </c>
      <c r="B159" s="180"/>
      <c r="C159" s="180"/>
      <c r="D159" s="180"/>
      <c r="E159" s="180"/>
      <c r="F159" s="143"/>
      <c r="G159" s="151">
        <f>M149</f>
        <v>33499794</v>
      </c>
      <c r="H159" s="151"/>
      <c r="I159" s="23" t="s">
        <v>127</v>
      </c>
      <c r="J159" s="23"/>
      <c r="K159" s="140">
        <f>K149</f>
        <v>66375318</v>
      </c>
      <c r="L159" s="23"/>
      <c r="M159" s="144" t="s">
        <v>128</v>
      </c>
      <c r="N159" s="145">
        <f>M149/K149</f>
        <v>0.50470257634019922</v>
      </c>
      <c r="O159" s="141"/>
      <c r="P159" s="141"/>
    </row>
  </sheetData>
  <mergeCells count="16">
    <mergeCell ref="G159:H159"/>
    <mergeCell ref="B1:E1"/>
    <mergeCell ref="A2:P2"/>
    <mergeCell ref="A3:P3"/>
    <mergeCell ref="A4:G4"/>
    <mergeCell ref="A5:F6"/>
    <mergeCell ref="G5:I6"/>
    <mergeCell ref="J5:L6"/>
    <mergeCell ref="M5:M6"/>
    <mergeCell ref="N5:O5"/>
    <mergeCell ref="P5:P6"/>
    <mergeCell ref="A7:F7"/>
    <mergeCell ref="C25:F25"/>
    <mergeCell ref="A152:F152"/>
    <mergeCell ref="B153:F153"/>
    <mergeCell ref="A159:E159"/>
  </mergeCells>
  <phoneticPr fontId="1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0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BAE9-16CA-4705-A074-0D5C01760649}">
  <dimension ref="C4:G4"/>
  <sheetViews>
    <sheetView workbookViewId="0">
      <selection activeCell="B4" sqref="B4"/>
    </sheetView>
  </sheetViews>
  <sheetFormatPr defaultRowHeight="18.75" x14ac:dyDescent="0.4"/>
  <cols>
    <col min="4" max="4" width="9.5" bestFit="1" customWidth="1"/>
    <col min="5" max="7" width="11.625" bestFit="1" customWidth="1"/>
  </cols>
  <sheetData>
    <row r="4" spans="3:7" x14ac:dyDescent="0.4">
      <c r="C4">
        <v>36677410</v>
      </c>
      <c r="D4">
        <f>+C4*0.3</f>
        <v>11003223</v>
      </c>
      <c r="E4">
        <f>+C4*0.7*0.6</f>
        <v>15404512.199999999</v>
      </c>
      <c r="F4">
        <f>+C4*0.7*0.4</f>
        <v>10269674.800000001</v>
      </c>
      <c r="G4">
        <f>SUM(D4:F4)</f>
        <v>36677410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★行数調整後</vt:lpstr>
      <vt:lpstr>Sheet1</vt:lpstr>
      <vt:lpstr>★行数調整後!Print_Titles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houjinkai</dc:creator>
  <cp:lastModifiedBy>houjinkai</cp:lastModifiedBy>
  <cp:lastPrinted>2025-04-10T00:27:59Z</cp:lastPrinted>
  <dcterms:created xsi:type="dcterms:W3CDTF">2025-04-07T07:49:03Z</dcterms:created>
  <dcterms:modified xsi:type="dcterms:W3CDTF">2025-04-17T23:51:22Z</dcterms:modified>
</cp:coreProperties>
</file>